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955" windowHeight="9615"/>
  </bookViews>
  <sheets>
    <sheet name="каналізація 32,32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40" i="1" l="1"/>
  <c r="T21" i="1"/>
  <c r="J22" i="1"/>
  <c r="J7" i="1" s="1"/>
  <c r="T24" i="1"/>
  <c r="T23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M22" i="1"/>
  <c r="M21" i="1"/>
  <c r="S21" i="1" s="1"/>
  <c r="G22" i="1" l="1"/>
  <c r="I22" i="1" s="1"/>
  <c r="G21" i="1"/>
  <c r="S39" i="1"/>
  <c r="Q29" i="1"/>
  <c r="P37" i="1"/>
  <c r="Q30" i="1" s="1"/>
  <c r="Q21" i="1"/>
  <c r="Q24" i="1"/>
  <c r="Q23" i="1"/>
  <c r="P7" i="1"/>
  <c r="M37" i="1"/>
  <c r="N22" i="1" s="1"/>
  <c r="N24" i="1"/>
  <c r="M27" i="1"/>
  <c r="O22" i="1" s="1"/>
  <c r="O21" i="1"/>
  <c r="K2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G27" i="1"/>
  <c r="I21" i="1" s="1"/>
  <c r="T40" i="1"/>
  <c r="T39" i="1"/>
  <c r="T41" i="1"/>
  <c r="S41" i="1"/>
  <c r="S24" i="1"/>
  <c r="S23" i="1"/>
  <c r="R35" i="1"/>
  <c r="R34" i="1"/>
  <c r="R33" i="1"/>
  <c r="R32" i="1"/>
  <c r="R3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L20" i="1"/>
  <c r="L19" i="1"/>
  <c r="L18" i="1"/>
  <c r="L16" i="1"/>
  <c r="L15" i="1"/>
  <c r="L14" i="1"/>
  <c r="L13" i="1"/>
  <c r="L12" i="1"/>
  <c r="L11" i="1"/>
  <c r="L10" i="1"/>
  <c r="L9" i="1"/>
  <c r="L8" i="1"/>
  <c r="I8" i="1"/>
  <c r="I9" i="1"/>
  <c r="I10" i="1"/>
  <c r="I11" i="1"/>
  <c r="I12" i="1"/>
  <c r="I13" i="1"/>
  <c r="I14" i="1"/>
  <c r="I15" i="1"/>
  <c r="I16" i="1"/>
  <c r="I18" i="1"/>
  <c r="I19" i="1"/>
  <c r="P28" i="1"/>
  <c r="S42" i="1"/>
  <c r="J37" i="1"/>
  <c r="L17" i="1" s="1"/>
  <c r="J27" i="1"/>
  <c r="L23" i="1" s="1"/>
  <c r="I20" i="1"/>
  <c r="T42" i="1"/>
  <c r="K22" i="1" l="1"/>
  <c r="O24" i="1"/>
  <c r="I23" i="1"/>
  <c r="K23" i="1"/>
  <c r="K27" i="1" s="1"/>
  <c r="K43" i="1" s="1"/>
  <c r="K44" i="1" s="1"/>
  <c r="T7" i="1"/>
  <c r="S7" i="1"/>
  <c r="I24" i="1"/>
  <c r="P22" i="1"/>
  <c r="L24" i="1"/>
  <c r="L22" i="1"/>
  <c r="L21" i="1"/>
  <c r="H22" i="1"/>
  <c r="N21" i="1"/>
  <c r="N27" i="1" s="1"/>
  <c r="N43" i="1" s="1"/>
  <c r="N44" i="1" s="1"/>
  <c r="K24" i="1"/>
  <c r="G37" i="1"/>
  <c r="S22" i="1" l="1"/>
  <c r="T22" i="1"/>
  <c r="Q22" i="1"/>
  <c r="Q27" i="1" s="1"/>
  <c r="P27" i="1"/>
  <c r="H43" i="1"/>
  <c r="H21" i="1"/>
  <c r="H27" i="1" s="1"/>
  <c r="H24" i="1"/>
  <c r="H23" i="1"/>
  <c r="I17" i="1"/>
  <c r="H44" i="1"/>
  <c r="S27" i="1" l="1"/>
  <c r="P36" i="1"/>
  <c r="T27" i="1"/>
  <c r="R24" i="1" l="1"/>
  <c r="R30" i="1"/>
  <c r="R23" i="1"/>
  <c r="R29" i="1"/>
  <c r="R21" i="1"/>
  <c r="Q43" i="1"/>
  <c r="R22" i="1"/>
  <c r="T43" i="1" l="1"/>
  <c r="Q44" i="1"/>
  <c r="S43" i="1"/>
  <c r="S44" i="1" l="1"/>
  <c r="T44" i="1"/>
</calcChain>
</file>

<file path=xl/sharedStrings.xml><?xml version="1.0" encoding="utf-8"?>
<sst xmlns="http://schemas.openxmlformats.org/spreadsheetml/2006/main" count="107" uniqueCount="88">
  <si>
    <t>№ з/п</t>
  </si>
  <si>
    <t>Показник</t>
  </si>
  <si>
    <t>Фактично</t>
  </si>
  <si>
    <t>Передбачено чинним тарифом</t>
  </si>
  <si>
    <t>попередній за 2019 рік</t>
  </si>
  <si>
    <t>звітний період з 01.01.20 р. по 30.09.20р</t>
  </si>
  <si>
    <t>усього,</t>
  </si>
  <si>
    <t>грн/куб. м</t>
  </si>
  <si>
    <t xml:space="preserve">усього, </t>
  </si>
  <si>
    <t xml:space="preserve"> тис. грн</t>
  </si>
  <si>
    <t>тис. грн</t>
  </si>
  <si>
    <t>А</t>
  </si>
  <si>
    <t>Б</t>
  </si>
  <si>
    <t>1.1</t>
  </si>
  <si>
    <t>прямі матеріальні витрати, у тому числі:</t>
  </si>
  <si>
    <t>1.1.3</t>
  </si>
  <si>
    <t>електроенергія</t>
  </si>
  <si>
    <t>1.1.4</t>
  </si>
  <si>
    <t>витрати на реагенти</t>
  </si>
  <si>
    <t>1.1.5</t>
  </si>
  <si>
    <t>матеріали, запасні частини та інші матеріальні ресурси (ремонти)</t>
  </si>
  <si>
    <t>1.1.6</t>
  </si>
  <si>
    <t>інші 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</si>
  <si>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</si>
  <si>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</si>
  <si>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</si>
  <si>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</si>
  <si>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</si>
  <si>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єдиний внесок на загальнообов'язкове державне соціальне страхування працівників</t>
  </si>
  <si>
    <t>1.3.2</t>
  </si>
  <si>
    <t>амортизація необоротних активів виробничого призначення</t>
  </si>
  <si>
    <t>1.3.3</t>
  </si>
  <si>
    <r>
      <t>інші прямі витрати</t>
    </r>
    <r>
      <rPr>
        <sz val="10"/>
        <color rgb="FF000000"/>
        <rFont val="Times New Roman"/>
        <family val="1"/>
        <charset val="204"/>
      </rPr>
      <t>, у тому числі:</t>
    </r>
  </si>
  <si>
    <t>1.3.3.1</t>
  </si>
  <si>
    <t>послуги сторонніх організацій з ремонтів</t>
  </si>
  <si>
    <t>1.3.3.2</t>
  </si>
  <si>
    <t>решта прямих витрат</t>
  </si>
  <si>
    <t>1.4.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</si>
  <si>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</si>
  <si>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</si>
  <si>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</si>
  <si>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</si>
  <si>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</si>
  <si>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 повної собівартості</t>
  </si>
  <si>
    <t xml:space="preserve">Планований прибуток </t>
  </si>
  <si>
    <t>7.1</t>
  </si>
  <si>
    <t>податок на прибуток</t>
  </si>
  <si>
    <t>7.2</t>
  </si>
  <si>
    <t>7.2.1</t>
  </si>
  <si>
    <t>дивіденди</t>
  </si>
  <si>
    <t>7.2.2</t>
  </si>
  <si>
    <t>резервний фонд (капітал)</t>
  </si>
  <si>
    <t>7.2.3</t>
  </si>
  <si>
    <t>на розвиток виробництва (виробничі інвестиції)</t>
  </si>
  <si>
    <t>7.2.4</t>
  </si>
  <si>
    <t>інше використання  прибутку</t>
  </si>
  <si>
    <t>Сума компенсації/вилучення витрат на електроенергію, податки та збори, на оплату праці за попередній звітний період</t>
  </si>
  <si>
    <t>у т. ч. на потреби (тис. куб. м):</t>
  </si>
  <si>
    <t>населення</t>
  </si>
  <si>
    <t>бюджетних установ</t>
  </si>
  <si>
    <t>інших споживачів</t>
  </si>
  <si>
    <t>10.4</t>
  </si>
  <si>
    <t>інших водопровідно-каналізаційних господарств</t>
  </si>
  <si>
    <t>Середньозважений тариф</t>
  </si>
  <si>
    <t>Тариф з ПДВ</t>
  </si>
  <si>
    <t>Виробнича собівартість</t>
  </si>
  <si>
    <t>чистий прибуток, на розвиток виробництва</t>
  </si>
  <si>
    <t>8</t>
  </si>
  <si>
    <t>9</t>
  </si>
  <si>
    <t>9.1</t>
  </si>
  <si>
    <t>9.2</t>
  </si>
  <si>
    <t>9.3</t>
  </si>
  <si>
    <t>10</t>
  </si>
  <si>
    <t>11</t>
  </si>
  <si>
    <t>попередній 2019 рік</t>
  </si>
  <si>
    <t>звітний 2020 рік</t>
  </si>
  <si>
    <t xml:space="preserve"> </t>
  </si>
  <si>
    <t xml:space="preserve">усього від чинного тарифу, </t>
  </si>
  <si>
    <t xml:space="preserve">усього від звітного 2020 року, </t>
  </si>
  <si>
    <t>% в структурі тарифу</t>
  </si>
  <si>
    <t>Плановий період 2021 рік</t>
  </si>
  <si>
    <t>Сума зростання планового тарифу на 2021 рік</t>
  </si>
  <si>
    <t>Економіст                                І.В. Борисенко</t>
  </si>
  <si>
    <t>очистка стоків</t>
  </si>
  <si>
    <t>транспортування та перекачка</t>
  </si>
  <si>
    <t>Вартість водовідведення споживачам за відповідними тарифами</t>
  </si>
  <si>
    <t xml:space="preserve">Обсяг водовідведення споживачам, усього, </t>
  </si>
  <si>
    <t>Структура тарифу на централізоване водовідведення комунального підприємства "Комунсервіс"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</si>
</sst>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6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9" borderId="7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0" fillId="0" borderId="0" xfId="0" applyNumberFormat="1"/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2" xfId="0" applyBorder="1"/>
    <xf numFmtId="0" fontId="0" fillId="0" borderId="15" xfId="0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90" zoomScaleNormal="90" workbookViewId="0">
      <selection activeCell="B46" sqref="B46:T46"/>
    </sheetView>
  </sheetViews>
  <sheetFormatPr defaultRowHeight="15" x14ac:dyDescent="0.25"/>
  <cols>
    <col min="1" max="1" width="7.28515625" customWidth="1"/>
    <col min="2" max="2" width="41.85546875" customWidth="1"/>
    <col min="3" max="6" width="0" hidden="1" customWidth="1"/>
    <col min="20" max="20" width="11.7109375" customWidth="1"/>
    <col min="21" max="21" width="9.140625" customWidth="1"/>
  </cols>
  <sheetData>
    <row r="1" spans="1:22" ht="48" customHeight="1" thickBot="1" x14ac:dyDescent="0.3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2" ht="15.75" customHeight="1" thickBot="1" x14ac:dyDescent="0.3">
      <c r="A2" s="59" t="s">
        <v>0</v>
      </c>
      <c r="B2" s="59" t="s">
        <v>1</v>
      </c>
      <c r="C2" s="56" t="s">
        <v>2</v>
      </c>
      <c r="D2" s="57"/>
      <c r="E2" s="57"/>
      <c r="F2" s="58"/>
      <c r="G2" s="48" t="s">
        <v>2</v>
      </c>
      <c r="H2" s="48"/>
      <c r="I2" s="48"/>
      <c r="J2" s="48"/>
      <c r="K2" s="48"/>
      <c r="L2" s="48"/>
      <c r="M2" s="49" t="s">
        <v>3</v>
      </c>
      <c r="N2" s="50"/>
      <c r="O2" s="51"/>
      <c r="P2" s="49" t="s">
        <v>80</v>
      </c>
      <c r="Q2" s="50"/>
      <c r="R2" s="51"/>
      <c r="S2" s="49" t="s">
        <v>81</v>
      </c>
      <c r="T2" s="61"/>
    </row>
    <row r="3" spans="1:22" ht="36" customHeight="1" thickBot="1" x14ac:dyDescent="0.3">
      <c r="A3" s="67"/>
      <c r="B3" s="67"/>
      <c r="C3" s="56" t="s">
        <v>4</v>
      </c>
      <c r="D3" s="58"/>
      <c r="E3" s="56" t="s">
        <v>5</v>
      </c>
      <c r="F3" s="58"/>
      <c r="G3" s="48" t="s">
        <v>74</v>
      </c>
      <c r="H3" s="48"/>
      <c r="I3" s="48"/>
      <c r="J3" s="48" t="s">
        <v>75</v>
      </c>
      <c r="K3" s="48"/>
      <c r="L3" s="48"/>
      <c r="M3" s="52"/>
      <c r="N3" s="53"/>
      <c r="O3" s="54"/>
      <c r="P3" s="52"/>
      <c r="Q3" s="53"/>
      <c r="R3" s="54"/>
      <c r="S3" s="62"/>
      <c r="T3" s="63"/>
    </row>
    <row r="4" spans="1:22" ht="50.25" customHeight="1" x14ac:dyDescent="0.25">
      <c r="A4" s="67"/>
      <c r="B4" s="67"/>
      <c r="C4" s="22" t="s">
        <v>6</v>
      </c>
      <c r="D4" s="59" t="s">
        <v>7</v>
      </c>
      <c r="E4" s="22" t="s">
        <v>6</v>
      </c>
      <c r="F4" s="59" t="s">
        <v>7</v>
      </c>
      <c r="G4" s="22" t="s">
        <v>8</v>
      </c>
      <c r="H4" s="59" t="s">
        <v>7</v>
      </c>
      <c r="I4" s="22" t="s">
        <v>79</v>
      </c>
      <c r="J4" s="22" t="s">
        <v>8</v>
      </c>
      <c r="K4" s="59" t="s">
        <v>7</v>
      </c>
      <c r="L4" s="22" t="s">
        <v>79</v>
      </c>
      <c r="M4" s="22" t="s">
        <v>8</v>
      </c>
      <c r="N4" s="59" t="s">
        <v>7</v>
      </c>
      <c r="O4" s="22" t="s">
        <v>79</v>
      </c>
      <c r="P4" s="22" t="s">
        <v>8</v>
      </c>
      <c r="Q4" s="59" t="s">
        <v>7</v>
      </c>
      <c r="R4" s="22" t="s">
        <v>79</v>
      </c>
      <c r="S4" s="22" t="s">
        <v>77</v>
      </c>
      <c r="T4" s="22" t="s">
        <v>78</v>
      </c>
    </row>
    <row r="5" spans="1:22" ht="15.75" thickBot="1" x14ac:dyDescent="0.3">
      <c r="A5" s="60"/>
      <c r="B5" s="60"/>
      <c r="C5" s="23" t="s">
        <v>9</v>
      </c>
      <c r="D5" s="60"/>
      <c r="E5" s="23" t="s">
        <v>9</v>
      </c>
      <c r="F5" s="60"/>
      <c r="G5" s="28" t="s">
        <v>10</v>
      </c>
      <c r="H5" s="60"/>
      <c r="I5" s="28"/>
      <c r="J5" s="28" t="s">
        <v>10</v>
      </c>
      <c r="K5" s="60"/>
      <c r="L5" s="28"/>
      <c r="M5" s="23" t="s">
        <v>10</v>
      </c>
      <c r="N5" s="60"/>
      <c r="O5" s="28"/>
      <c r="P5" s="23" t="s">
        <v>10</v>
      </c>
      <c r="Q5" s="60"/>
      <c r="R5" s="28"/>
      <c r="S5" s="28" t="s">
        <v>10</v>
      </c>
      <c r="T5" s="27" t="s">
        <v>10</v>
      </c>
    </row>
    <row r="6" spans="1:22" ht="15.75" thickBot="1" x14ac:dyDescent="0.3">
      <c r="A6" s="24" t="s">
        <v>11</v>
      </c>
      <c r="B6" s="25" t="s">
        <v>12</v>
      </c>
      <c r="C6" s="25">
        <v>1</v>
      </c>
      <c r="D6" s="25">
        <v>2</v>
      </c>
      <c r="E6" s="25">
        <v>3</v>
      </c>
      <c r="F6" s="25">
        <v>4</v>
      </c>
      <c r="G6" s="25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5">
        <v>7</v>
      </c>
      <c r="N6" s="25">
        <v>8</v>
      </c>
      <c r="O6" s="25">
        <v>9</v>
      </c>
      <c r="P6" s="25">
        <v>10</v>
      </c>
      <c r="Q6" s="25">
        <v>11</v>
      </c>
      <c r="R6" s="25">
        <v>9</v>
      </c>
      <c r="S6" s="25">
        <v>12</v>
      </c>
      <c r="T6" s="25">
        <v>14</v>
      </c>
    </row>
    <row r="7" spans="1:22" ht="17.100000000000001" customHeight="1" thickBot="1" x14ac:dyDescent="0.3">
      <c r="A7" s="7">
        <v>1</v>
      </c>
      <c r="B7" s="6" t="s">
        <v>65</v>
      </c>
      <c r="C7" s="21">
        <v>2352.4968604338919</v>
      </c>
      <c r="D7" s="11">
        <v>10.439163713968272</v>
      </c>
      <c r="E7" s="21">
        <v>1745.7464537527933</v>
      </c>
      <c r="F7" s="11">
        <v>11.052665774513088</v>
      </c>
      <c r="G7" s="21">
        <v>1384.5</v>
      </c>
      <c r="H7" s="11"/>
      <c r="I7" s="34"/>
      <c r="J7" s="21">
        <f>J21+J22</f>
        <v>1689.9</v>
      </c>
      <c r="K7" s="11"/>
      <c r="L7" s="34"/>
      <c r="M7" s="21">
        <v>1404</v>
      </c>
      <c r="N7" s="11"/>
      <c r="O7" s="34"/>
      <c r="P7" s="21">
        <f>3932.3</f>
        <v>3932.3</v>
      </c>
      <c r="Q7" s="11"/>
      <c r="R7" s="34"/>
      <c r="S7" s="21">
        <f t="shared" ref="S7:S24" si="0">P7-M7</f>
        <v>2528.3000000000002</v>
      </c>
      <c r="T7" s="21">
        <f>P7-J7</f>
        <v>2242.4</v>
      </c>
      <c r="V7" s="38"/>
    </row>
    <row r="8" spans="1:22" ht="27" hidden="1" customHeight="1" thickBot="1" x14ac:dyDescent="0.3">
      <c r="A8" s="8" t="s">
        <v>13</v>
      </c>
      <c r="B8" s="2" t="s">
        <v>14</v>
      </c>
      <c r="C8" s="13">
        <v>956.8032199999999</v>
      </c>
      <c r="D8" s="11">
        <v>4.2457975709220639</v>
      </c>
      <c r="E8" s="13">
        <v>647.81894</v>
      </c>
      <c r="F8" s="16">
        <v>4.1014697242130316</v>
      </c>
      <c r="G8" s="13">
        <v>958.02839000000006</v>
      </c>
      <c r="H8" s="11" t="e">
        <f t="shared" ref="H8:H20" si="1">G8/G38</f>
        <v>#DIV/0!</v>
      </c>
      <c r="I8" s="34" t="e">
        <f t="shared" ref="I8:I20" si="2">G8/G28</f>
        <v>#DIV/0!</v>
      </c>
      <c r="J8" s="13">
        <v>958.02839000000006</v>
      </c>
      <c r="K8" s="11">
        <v>4.0457279983108112</v>
      </c>
      <c r="L8" s="34" t="e">
        <f t="shared" ref="L8:L20" si="3">J8/J28</f>
        <v>#DIV/0!</v>
      </c>
      <c r="M8" s="13">
        <v>958.02839000000006</v>
      </c>
      <c r="N8" s="11">
        <v>4.0457279983108112</v>
      </c>
      <c r="O8" s="34">
        <f t="shared" ref="O8:O20" si="4">M8/M37</f>
        <v>6.6299542560553641</v>
      </c>
      <c r="P8" s="13">
        <v>948.93775449805412</v>
      </c>
      <c r="Q8" s="11">
        <v>4.1932733296423068</v>
      </c>
      <c r="R8" s="34">
        <f t="shared" ref="R8:R20" si="5">P8/P37</f>
        <v>6.130088853346602</v>
      </c>
      <c r="S8" s="21">
        <f t="shared" ref="S8:S20" si="6">P8-M8</f>
        <v>-9.0906355019459397</v>
      </c>
      <c r="T8" s="21">
        <f t="shared" ref="T8:T20" si="7">P8-J8</f>
        <v>-9.0906355019459397</v>
      </c>
      <c r="V8" s="38"/>
    </row>
    <row r="9" spans="1:22" ht="15.95" hidden="1" customHeight="1" thickBot="1" x14ac:dyDescent="0.3">
      <c r="A9" s="8" t="s">
        <v>15</v>
      </c>
      <c r="B9" s="2" t="s">
        <v>16</v>
      </c>
      <c r="C9" s="13">
        <v>692.34554999999989</v>
      </c>
      <c r="D9" s="11">
        <v>3.0722712810568304</v>
      </c>
      <c r="E9" s="13">
        <v>478.71867499999996</v>
      </c>
      <c r="F9" s="11">
        <v>3.0308625307063082</v>
      </c>
      <c r="G9" s="13">
        <v>747.12864000000002</v>
      </c>
      <c r="H9" s="11">
        <f t="shared" si="1"/>
        <v>7.9481770212765959</v>
      </c>
      <c r="I9" s="34" t="e">
        <f t="shared" si="2"/>
        <v>#DIV/0!</v>
      </c>
      <c r="J9" s="13">
        <v>747.12864000000002</v>
      </c>
      <c r="K9" s="11">
        <v>3.1551040540540538</v>
      </c>
      <c r="L9" s="34" t="e">
        <f t="shared" si="3"/>
        <v>#DIV/0!</v>
      </c>
      <c r="M9" s="13">
        <v>747.12864000000002</v>
      </c>
      <c r="N9" s="11">
        <v>3.1551040540540538</v>
      </c>
      <c r="O9" s="34" t="e">
        <f t="shared" si="4"/>
        <v>#DIV/0!</v>
      </c>
      <c r="P9" s="13">
        <v>741.59643256800007</v>
      </c>
      <c r="Q9" s="11">
        <v>3.2770500776314626</v>
      </c>
      <c r="R9" s="34" t="e">
        <f t="shared" si="5"/>
        <v>#DIV/0!</v>
      </c>
      <c r="S9" s="21">
        <f t="shared" si="6"/>
        <v>-5.5322074319999501</v>
      </c>
      <c r="T9" s="21">
        <f t="shared" si="7"/>
        <v>-5.5322074319999501</v>
      </c>
      <c r="V9" s="38"/>
    </row>
    <row r="10" spans="1:22" ht="15.95" hidden="1" customHeight="1" thickBot="1" x14ac:dyDescent="0.3">
      <c r="A10" s="9" t="s">
        <v>17</v>
      </c>
      <c r="B10" s="3" t="s">
        <v>18</v>
      </c>
      <c r="C10" s="13">
        <v>34.717150000000004</v>
      </c>
      <c r="D10" s="11">
        <v>0.15405674652656057</v>
      </c>
      <c r="E10" s="13">
        <v>51.079550000000005</v>
      </c>
      <c r="F10" s="11">
        <v>0.32339472484615189</v>
      </c>
      <c r="G10" s="13">
        <v>42.72</v>
      </c>
      <c r="H10" s="11">
        <f t="shared" si="1"/>
        <v>1.6243346007604562</v>
      </c>
      <c r="I10" s="34" t="e">
        <f t="shared" si="2"/>
        <v>#DIV/0!</v>
      </c>
      <c r="J10" s="13">
        <v>42.72</v>
      </c>
      <c r="K10" s="11">
        <v>0.18040540540540539</v>
      </c>
      <c r="L10" s="34" t="e">
        <f t="shared" si="3"/>
        <v>#DIV/0!</v>
      </c>
      <c r="M10" s="13">
        <v>42.72</v>
      </c>
      <c r="N10" s="11">
        <v>0.18040540540540539</v>
      </c>
      <c r="O10" s="34">
        <f t="shared" si="4"/>
        <v>0.41076923076923078</v>
      </c>
      <c r="P10" s="13">
        <v>74.591999999999999</v>
      </c>
      <c r="Q10" s="11">
        <v>0.32961555457357489</v>
      </c>
      <c r="R10" s="34">
        <f t="shared" si="5"/>
        <v>0.63808383233532928</v>
      </c>
      <c r="S10" s="21">
        <f t="shared" si="6"/>
        <v>31.872</v>
      </c>
      <c r="T10" s="21">
        <f t="shared" si="7"/>
        <v>31.872</v>
      </c>
      <c r="V10" s="38"/>
    </row>
    <row r="11" spans="1:22" ht="27" hidden="1" customHeight="1" thickBot="1" x14ac:dyDescent="0.3">
      <c r="A11" s="9" t="s">
        <v>19</v>
      </c>
      <c r="B11" s="3" t="s">
        <v>20</v>
      </c>
      <c r="C11" s="13">
        <v>180.72119000000001</v>
      </c>
      <c r="D11" s="11">
        <v>0.80194712295820336</v>
      </c>
      <c r="E11" s="13">
        <v>79.36001499999999</v>
      </c>
      <c r="F11" s="11">
        <v>0.50244393724516923</v>
      </c>
      <c r="G11" s="13">
        <v>122.94074999999999</v>
      </c>
      <c r="H11" s="11">
        <f t="shared" si="1"/>
        <v>11.383402777777777</v>
      </c>
      <c r="I11" s="34" t="e">
        <f t="shared" si="2"/>
        <v>#DIV/0!</v>
      </c>
      <c r="J11" s="13">
        <v>122.94074999999999</v>
      </c>
      <c r="K11" s="11">
        <v>0.51917546452702701</v>
      </c>
      <c r="L11" s="34" t="e">
        <f t="shared" si="3"/>
        <v>#DIV/0!</v>
      </c>
      <c r="M11" s="13">
        <v>122.94074999999999</v>
      </c>
      <c r="N11" s="11">
        <v>0.51917546452702701</v>
      </c>
      <c r="O11" s="34">
        <f t="shared" si="4"/>
        <v>4.2687760416666665</v>
      </c>
      <c r="P11" s="13">
        <v>95.290600000000012</v>
      </c>
      <c r="Q11" s="33">
        <v>0.42108086610693773</v>
      </c>
      <c r="R11" s="34">
        <f t="shared" si="5"/>
        <v>3.5424014869888483</v>
      </c>
      <c r="S11" s="21">
        <f t="shared" si="6"/>
        <v>-27.650149999999982</v>
      </c>
      <c r="T11" s="21">
        <f t="shared" si="7"/>
        <v>-27.650149999999982</v>
      </c>
      <c r="V11" s="38"/>
    </row>
    <row r="12" spans="1:22" ht="15.95" hidden="1" customHeight="1" thickBot="1" x14ac:dyDescent="0.3">
      <c r="A12" s="8" t="s">
        <v>21</v>
      </c>
      <c r="B12" s="2" t="s">
        <v>22</v>
      </c>
      <c r="C12" s="13">
        <v>49.019330000000011</v>
      </c>
      <c r="D12" s="11">
        <v>0.21752242038046979</v>
      </c>
      <c r="E12" s="13">
        <v>38.660699999999999</v>
      </c>
      <c r="F12" s="11">
        <v>0.24476853141540253</v>
      </c>
      <c r="G12" s="13">
        <v>45.238999999999997</v>
      </c>
      <c r="H12" s="11" t="e">
        <f t="shared" si="1"/>
        <v>#DIV/0!</v>
      </c>
      <c r="I12" s="34" t="e">
        <f t="shared" si="2"/>
        <v>#DIV/0!</v>
      </c>
      <c r="J12" s="13">
        <v>45.238999999999997</v>
      </c>
      <c r="K12" s="11">
        <v>0.1910430743243243</v>
      </c>
      <c r="L12" s="34" t="e">
        <f t="shared" si="3"/>
        <v>#DIV/0!</v>
      </c>
      <c r="M12" s="13">
        <v>45.238999999999997</v>
      </c>
      <c r="N12" s="11">
        <v>0.1910430743243243</v>
      </c>
      <c r="O12" s="34">
        <f t="shared" si="4"/>
        <v>3.8665811965811967</v>
      </c>
      <c r="P12" s="13">
        <v>37.458721930054004</v>
      </c>
      <c r="Q12" s="11">
        <v>0.16552683133033144</v>
      </c>
      <c r="R12" s="34">
        <f t="shared" si="5"/>
        <v>3.4053383572776368</v>
      </c>
      <c r="S12" s="21">
        <f t="shared" si="6"/>
        <v>-7.780278069945993</v>
      </c>
      <c r="T12" s="21">
        <f t="shared" si="7"/>
        <v>-7.780278069945993</v>
      </c>
      <c r="V12" s="38"/>
    </row>
    <row r="13" spans="1:22" ht="15.95" hidden="1" customHeight="1" thickBot="1" x14ac:dyDescent="0.3">
      <c r="A13" s="8" t="s">
        <v>23</v>
      </c>
      <c r="B13" s="2" t="s">
        <v>24</v>
      </c>
      <c r="C13" s="14">
        <v>814.88950999999997</v>
      </c>
      <c r="D13" s="16">
        <v>3.616057962396773</v>
      </c>
      <c r="E13" s="14">
        <v>628.32646999999997</v>
      </c>
      <c r="F13" s="16">
        <v>3.9780590447489041</v>
      </c>
      <c r="G13" s="14">
        <v>1140.65273</v>
      </c>
      <c r="H13" s="11" t="e">
        <f t="shared" si="1"/>
        <v>#DIV/0!</v>
      </c>
      <c r="I13" s="34" t="e">
        <f t="shared" si="2"/>
        <v>#DIV/0!</v>
      </c>
      <c r="J13" s="14">
        <v>1140.65273</v>
      </c>
      <c r="K13" s="11">
        <v>4.8169456503378374</v>
      </c>
      <c r="L13" s="34" t="e">
        <f t="shared" si="3"/>
        <v>#DIV/0!</v>
      </c>
      <c r="M13" s="14">
        <v>1140.65273</v>
      </c>
      <c r="N13" s="11">
        <v>4.8169456503378374</v>
      </c>
      <c r="O13" s="34" t="e">
        <f t="shared" si="4"/>
        <v>#DIV/0!</v>
      </c>
      <c r="P13" s="14">
        <v>1172.6947531215983</v>
      </c>
      <c r="Q13" s="11">
        <v>5.1820360279345925</v>
      </c>
      <c r="R13" s="34" t="e">
        <f t="shared" si="5"/>
        <v>#DIV/0!</v>
      </c>
      <c r="S13" s="21">
        <f t="shared" si="6"/>
        <v>32.042023121598277</v>
      </c>
      <c r="T13" s="21">
        <f t="shared" si="7"/>
        <v>32.042023121598277</v>
      </c>
      <c r="V13" s="38"/>
    </row>
    <row r="14" spans="1:22" ht="15.95" hidden="1" customHeight="1" thickBot="1" x14ac:dyDescent="0.3">
      <c r="A14" s="8" t="s">
        <v>25</v>
      </c>
      <c r="B14" s="2" t="s">
        <v>26</v>
      </c>
      <c r="C14" s="12">
        <v>349.13847999999996</v>
      </c>
      <c r="D14" s="11">
        <v>1.5492959046473751</v>
      </c>
      <c r="E14" s="11">
        <v>293.03766999999999</v>
      </c>
      <c r="F14" s="16">
        <v>1.8552793957505</v>
      </c>
      <c r="G14" s="11">
        <v>297.4086006</v>
      </c>
      <c r="H14" s="11" t="e">
        <f t="shared" si="1"/>
        <v>#DIV/0!</v>
      </c>
      <c r="I14" s="34" t="e">
        <f t="shared" si="2"/>
        <v>#DIV/0!</v>
      </c>
      <c r="J14" s="11">
        <v>297.4086006</v>
      </c>
      <c r="K14" s="11">
        <v>1.2559484822635134</v>
      </c>
      <c r="L14" s="34" t="e">
        <f t="shared" si="3"/>
        <v>#DIV/0!</v>
      </c>
      <c r="M14" s="11">
        <v>297.4086006</v>
      </c>
      <c r="N14" s="11">
        <v>1.2559484822635134</v>
      </c>
      <c r="O14" s="34" t="e">
        <f t="shared" si="4"/>
        <v>#DIV/0!</v>
      </c>
      <c r="P14" s="11">
        <v>335.89716568675163</v>
      </c>
      <c r="Q14" s="11">
        <v>1.4843003344531667</v>
      </c>
      <c r="R14" s="34" t="e">
        <f t="shared" si="5"/>
        <v>#DIV/0!</v>
      </c>
      <c r="S14" s="21">
        <f t="shared" si="6"/>
        <v>38.488565086751635</v>
      </c>
      <c r="T14" s="21">
        <f t="shared" si="7"/>
        <v>38.488565086751635</v>
      </c>
      <c r="V14" s="38"/>
    </row>
    <row r="15" spans="1:22" ht="26.25" hidden="1" customHeight="1" thickBot="1" x14ac:dyDescent="0.3">
      <c r="A15" s="8" t="s">
        <v>27</v>
      </c>
      <c r="B15" s="2" t="s">
        <v>28</v>
      </c>
      <c r="C15" s="17">
        <v>192.71163999999999</v>
      </c>
      <c r="D15" s="11">
        <v>0.85515453532901708</v>
      </c>
      <c r="E15" s="15">
        <v>138.50183999999999</v>
      </c>
      <c r="F15" s="11">
        <v>0.87688251829716102</v>
      </c>
      <c r="G15" s="15">
        <v>250.9436006</v>
      </c>
      <c r="H15" s="11" t="e">
        <f t="shared" si="1"/>
        <v>#DIV/0!</v>
      </c>
      <c r="I15" s="34" t="e">
        <f t="shared" si="2"/>
        <v>#DIV/0!</v>
      </c>
      <c r="J15" s="15">
        <v>250.9436006</v>
      </c>
      <c r="K15" s="11">
        <v>1.0597280430743243</v>
      </c>
      <c r="L15" s="34" t="e">
        <f t="shared" si="3"/>
        <v>#DIV/0!</v>
      </c>
      <c r="M15" s="15">
        <v>250.9436006</v>
      </c>
      <c r="N15" s="11">
        <v>1.0597280430743243</v>
      </c>
      <c r="O15" s="34" t="e">
        <f t="shared" si="4"/>
        <v>#DIV/0!</v>
      </c>
      <c r="P15" s="15">
        <v>257.99284568675165</v>
      </c>
      <c r="Q15" s="11">
        <v>1.1400479261456105</v>
      </c>
      <c r="R15" s="34" t="e">
        <f t="shared" si="5"/>
        <v>#DIV/0!</v>
      </c>
      <c r="S15" s="21">
        <f t="shared" si="6"/>
        <v>7.0492450867516538</v>
      </c>
      <c r="T15" s="21">
        <f t="shared" si="7"/>
        <v>7.0492450867516538</v>
      </c>
      <c r="V15" s="38"/>
    </row>
    <row r="16" spans="1:22" ht="26.25" hidden="1" customHeight="1" thickBot="1" x14ac:dyDescent="0.3">
      <c r="A16" s="8" t="s">
        <v>29</v>
      </c>
      <c r="B16" s="3" t="s">
        <v>30</v>
      </c>
      <c r="C16" s="15">
        <v>73.556880000000007</v>
      </c>
      <c r="D16" s="11">
        <v>0.32640736977098156</v>
      </c>
      <c r="E16" s="15">
        <v>108.05062</v>
      </c>
      <c r="F16" s="11">
        <v>0.6840898270316812</v>
      </c>
      <c r="G16" s="11"/>
      <c r="H16" s="11" t="e">
        <f t="shared" si="1"/>
        <v>#DIV/0!</v>
      </c>
      <c r="I16" s="34" t="e">
        <f t="shared" si="2"/>
        <v>#DIV/0!</v>
      </c>
      <c r="J16" s="11"/>
      <c r="K16" s="11"/>
      <c r="L16" s="34" t="e">
        <f t="shared" si="3"/>
        <v>#DIV/0!</v>
      </c>
      <c r="M16" s="11"/>
      <c r="N16" s="11"/>
      <c r="O16" s="34" t="e">
        <f t="shared" si="4"/>
        <v>#DIV/0!</v>
      </c>
      <c r="P16" s="12"/>
      <c r="Q16" s="11"/>
      <c r="R16" s="34" t="e">
        <f t="shared" si="5"/>
        <v>#DIV/0!</v>
      </c>
      <c r="S16" s="21">
        <f t="shared" si="6"/>
        <v>0</v>
      </c>
      <c r="T16" s="21">
        <f t="shared" si="7"/>
        <v>0</v>
      </c>
      <c r="V16" s="38"/>
    </row>
    <row r="17" spans="1:24" ht="15.95" hidden="1" customHeight="1" thickBot="1" x14ac:dyDescent="0.3">
      <c r="A17" s="8" t="s">
        <v>31</v>
      </c>
      <c r="B17" s="2" t="s">
        <v>32</v>
      </c>
      <c r="C17" s="11">
        <v>82.869959999999992</v>
      </c>
      <c r="D17" s="11">
        <v>0.36773399954737673</v>
      </c>
      <c r="E17" s="11">
        <v>46.485209999999995</v>
      </c>
      <c r="F17" s="11">
        <v>0.29430705042165772</v>
      </c>
      <c r="G17" s="11">
        <v>46.465000000000003</v>
      </c>
      <c r="H17" s="11" t="e">
        <f t="shared" si="1"/>
        <v>#DIV/0!</v>
      </c>
      <c r="I17" s="34">
        <f t="shared" si="2"/>
        <v>0.35442410373760491</v>
      </c>
      <c r="J17" s="11">
        <v>46.465000000000003</v>
      </c>
      <c r="K17" s="11">
        <v>0.19622043918918919</v>
      </c>
      <c r="L17" s="34">
        <f t="shared" si="3"/>
        <v>0.36244149765990646</v>
      </c>
      <c r="M17" s="11">
        <v>46.465000000000003</v>
      </c>
      <c r="N17" s="11">
        <v>0.19622043918918919</v>
      </c>
      <c r="O17" s="34" t="e">
        <f t="shared" si="4"/>
        <v>#DIV/0!</v>
      </c>
      <c r="P17" s="12">
        <v>77.904319999999998</v>
      </c>
      <c r="Q17" s="11">
        <v>0.34425240830755632</v>
      </c>
      <c r="R17" s="34" t="e">
        <f t="shared" si="5"/>
        <v>#DIV/0!</v>
      </c>
      <c r="S17" s="21">
        <f t="shared" si="6"/>
        <v>31.439319999999995</v>
      </c>
      <c r="T17" s="21">
        <f t="shared" si="7"/>
        <v>31.439319999999995</v>
      </c>
      <c r="V17" s="38"/>
    </row>
    <row r="18" spans="1:24" ht="27" hidden="1" customHeight="1" thickBot="1" x14ac:dyDescent="0.3">
      <c r="A18" s="9" t="s">
        <v>33</v>
      </c>
      <c r="B18" s="3" t="s">
        <v>34</v>
      </c>
      <c r="C18" s="16">
        <v>57.439070000000001</v>
      </c>
      <c r="D18" s="11">
        <v>0.25488486951582628</v>
      </c>
      <c r="E18" s="16">
        <v>21.65</v>
      </c>
      <c r="F18" s="11">
        <v>0.13707042824220628</v>
      </c>
      <c r="G18" s="16">
        <v>30.065000000000001</v>
      </c>
      <c r="H18" s="11" t="e">
        <f t="shared" si="1"/>
        <v>#DIV/0!</v>
      </c>
      <c r="I18" s="34" t="e">
        <f t="shared" si="2"/>
        <v>#DIV/0!</v>
      </c>
      <c r="J18" s="16">
        <v>30.065000000000001</v>
      </c>
      <c r="K18" s="11">
        <v>0.12696368243243245</v>
      </c>
      <c r="L18" s="34" t="e">
        <f t="shared" si="3"/>
        <v>#DIV/0!</v>
      </c>
      <c r="M18" s="16">
        <v>30.065000000000001</v>
      </c>
      <c r="N18" s="11">
        <v>0.12696368243243245</v>
      </c>
      <c r="O18" s="34" t="e">
        <f t="shared" si="4"/>
        <v>#DIV/0!</v>
      </c>
      <c r="P18" s="16">
        <v>47</v>
      </c>
      <c r="Q18" s="11">
        <v>0.20768890852850197</v>
      </c>
      <c r="R18" s="34" t="e">
        <f t="shared" si="5"/>
        <v>#DIV/0!</v>
      </c>
      <c r="S18" s="21">
        <f t="shared" si="6"/>
        <v>16.934999999999999</v>
      </c>
      <c r="T18" s="21">
        <f t="shared" si="7"/>
        <v>16.934999999999999</v>
      </c>
      <c r="V18" s="38"/>
    </row>
    <row r="19" spans="1:24" ht="15.95" hidden="1" customHeight="1" thickBot="1" x14ac:dyDescent="0.3">
      <c r="A19" s="9" t="s">
        <v>35</v>
      </c>
      <c r="B19" s="3" t="s">
        <v>36</v>
      </c>
      <c r="C19" s="16">
        <v>25.430889999999998</v>
      </c>
      <c r="D19" s="11">
        <v>0.11284913003155049</v>
      </c>
      <c r="E19" s="16">
        <v>24.83521</v>
      </c>
      <c r="F19" s="11">
        <v>0.15723662217945145</v>
      </c>
      <c r="G19" s="16">
        <v>16.399999999999999</v>
      </c>
      <c r="H19" s="11" t="e">
        <f t="shared" si="1"/>
        <v>#DIV/0!</v>
      </c>
      <c r="I19" s="34">
        <f t="shared" si="2"/>
        <v>0.17446808510638295</v>
      </c>
      <c r="J19" s="16">
        <v>16.399999999999999</v>
      </c>
      <c r="K19" s="11">
        <v>6.9256756756756743E-2</v>
      </c>
      <c r="L19" s="34">
        <f t="shared" si="3"/>
        <v>0.16942148760330578</v>
      </c>
      <c r="M19" s="16">
        <v>16.399999999999999</v>
      </c>
      <c r="N19" s="11">
        <v>6.9256756756756743E-2</v>
      </c>
      <c r="O19" s="34" t="e">
        <f t="shared" si="4"/>
        <v>#DIV/0!</v>
      </c>
      <c r="P19" s="16">
        <v>30.904319999999995</v>
      </c>
      <c r="Q19" s="11">
        <v>0.13656349977905433</v>
      </c>
      <c r="R19" s="34" t="e">
        <f t="shared" si="5"/>
        <v>#DIV/0!</v>
      </c>
      <c r="S19" s="21">
        <f t="shared" si="6"/>
        <v>14.504319999999996</v>
      </c>
      <c r="T19" s="21">
        <f t="shared" si="7"/>
        <v>14.504319999999996</v>
      </c>
      <c r="V19" s="38"/>
    </row>
    <row r="20" spans="1:24" ht="15.95" hidden="1" customHeight="1" thickBot="1" x14ac:dyDescent="0.3">
      <c r="A20" s="8" t="s">
        <v>37</v>
      </c>
      <c r="B20" s="2" t="s">
        <v>38</v>
      </c>
      <c r="C20" s="20">
        <v>231.66565043389218</v>
      </c>
      <c r="D20" s="11">
        <v>1.0280122760020598</v>
      </c>
      <c r="E20" s="19">
        <v>176.56337375279324</v>
      </c>
      <c r="F20" s="18">
        <v>1.117857609800651</v>
      </c>
      <c r="G20" s="19">
        <v>89.120999999999995</v>
      </c>
      <c r="H20" s="11" t="e">
        <f t="shared" si="1"/>
        <v>#DIV/0!</v>
      </c>
      <c r="I20" s="34">
        <f t="shared" si="2"/>
        <v>3.3886311787072239</v>
      </c>
      <c r="J20" s="19">
        <v>89.120999999999995</v>
      </c>
      <c r="K20" s="11">
        <v>0.37635557432432426</v>
      </c>
      <c r="L20" s="34">
        <f t="shared" si="3"/>
        <v>3.9964573991031385</v>
      </c>
      <c r="M20" s="19">
        <v>89.120999999999995</v>
      </c>
      <c r="N20" s="11">
        <v>0.37635557432432426</v>
      </c>
      <c r="O20" s="34" t="e">
        <f t="shared" si="4"/>
        <v>#DIV/0!</v>
      </c>
      <c r="P20" s="19">
        <v>235.390289548</v>
      </c>
      <c r="Q20" s="11">
        <v>1.0401691981794079</v>
      </c>
      <c r="R20" s="34" t="e">
        <f t="shared" si="5"/>
        <v>#DIV/0!</v>
      </c>
      <c r="S20" s="21">
        <f t="shared" si="6"/>
        <v>146.26928954800002</v>
      </c>
      <c r="T20" s="21">
        <f t="shared" si="7"/>
        <v>146.26928954800002</v>
      </c>
      <c r="V20" s="38"/>
    </row>
    <row r="21" spans="1:24" ht="15.95" customHeight="1" thickBot="1" x14ac:dyDescent="0.3">
      <c r="A21" s="39"/>
      <c r="B21" s="2" t="s">
        <v>83</v>
      </c>
      <c r="C21" s="20"/>
      <c r="D21" s="11"/>
      <c r="E21" s="19"/>
      <c r="F21" s="18"/>
      <c r="G21" s="19">
        <f>583.2</f>
        <v>583.20000000000005</v>
      </c>
      <c r="H21" s="11">
        <f>G21/G37</f>
        <v>4.4485125858123578</v>
      </c>
      <c r="I21" s="34">
        <f>G21/G27</f>
        <v>0.36545933074320092</v>
      </c>
      <c r="J21" s="19">
        <v>688.5</v>
      </c>
      <c r="K21" s="11">
        <f>J21/J37</f>
        <v>5.3705148205928239</v>
      </c>
      <c r="L21" s="34">
        <f>J21/J27</f>
        <v>0.37202139730912626</v>
      </c>
      <c r="M21" s="19">
        <f>144514.8*4.45/1000</f>
        <v>643.09086000000002</v>
      </c>
      <c r="N21" s="11">
        <f>M21/M37</f>
        <v>4.4504557785467131</v>
      </c>
      <c r="O21" s="34">
        <f>M21/M27</f>
        <v>0.45670823094950647</v>
      </c>
      <c r="P21" s="19">
        <v>2528.4</v>
      </c>
      <c r="Q21" s="11">
        <f>P21/P37</f>
        <v>16.333333333333332</v>
      </c>
      <c r="R21" s="34">
        <f>P21/P36</f>
        <v>0.60646182629344458</v>
      </c>
      <c r="S21" s="20">
        <f>P21-M21</f>
        <v>1885.3091400000001</v>
      </c>
      <c r="T21" s="20">
        <f>P21-J21</f>
        <v>1839.9</v>
      </c>
      <c r="V21" s="38"/>
    </row>
    <row r="22" spans="1:24" ht="15.95" customHeight="1" thickBot="1" x14ac:dyDescent="0.3">
      <c r="A22" s="39"/>
      <c r="B22" s="2" t="s">
        <v>84</v>
      </c>
      <c r="C22" s="20"/>
      <c r="D22" s="11"/>
      <c r="E22" s="19"/>
      <c r="F22" s="18"/>
      <c r="G22" s="19">
        <f>258.4+542.9</f>
        <v>801.3</v>
      </c>
      <c r="H22" s="11">
        <f>G22/G37</f>
        <v>6.112128146453089</v>
      </c>
      <c r="I22" s="34">
        <f>G22/G27</f>
        <v>0.50213059280611594</v>
      </c>
      <c r="J22" s="19">
        <f>656.9+344.5</f>
        <v>1001.4</v>
      </c>
      <c r="K22" s="11">
        <f>J22/J37</f>
        <v>7.8112324492979726</v>
      </c>
      <c r="L22" s="34">
        <f>J22/J27</f>
        <v>0.54109255957205382</v>
      </c>
      <c r="M22" s="19">
        <f>130.8+630.1</f>
        <v>760.90000000000009</v>
      </c>
      <c r="N22" s="11">
        <f>M22/M37</f>
        <v>5.2657439446366787</v>
      </c>
      <c r="O22" s="34">
        <f>M22/M27</f>
        <v>0.5403735530147008</v>
      </c>
      <c r="P22" s="19">
        <f>P7-P21</f>
        <v>1403.9</v>
      </c>
      <c r="Q22" s="11">
        <f>P22/P37</f>
        <v>9.069121447028424</v>
      </c>
      <c r="R22" s="34">
        <f>P22/P36</f>
        <v>0.3367393442229738</v>
      </c>
      <c r="S22" s="20">
        <f>P22-M22</f>
        <v>643</v>
      </c>
      <c r="T22" s="20">
        <f>P22-J22</f>
        <v>402.50000000000011</v>
      </c>
      <c r="V22" s="38"/>
    </row>
    <row r="23" spans="1:24" ht="15.95" customHeight="1" thickBot="1" x14ac:dyDescent="0.3">
      <c r="A23" s="10">
        <v>2</v>
      </c>
      <c r="B23" s="6" t="s">
        <v>39</v>
      </c>
      <c r="C23" s="21">
        <v>154.72485493773317</v>
      </c>
      <c r="D23" s="11">
        <v>0.68658884034263201</v>
      </c>
      <c r="E23" s="21">
        <v>116.5296709545535</v>
      </c>
      <c r="F23" s="18">
        <v>0.7377723741646206</v>
      </c>
      <c r="G23" s="21">
        <v>64.900000000000006</v>
      </c>
      <c r="H23" s="11">
        <f>G23/G37</f>
        <v>0.49504195270785667</v>
      </c>
      <c r="I23" s="34">
        <f>G23/G27</f>
        <v>4.0669256799097629E-2</v>
      </c>
      <c r="J23" s="21">
        <v>60.8</v>
      </c>
      <c r="K23" s="11">
        <f>J23/J37</f>
        <v>0.47425897035881437</v>
      </c>
      <c r="L23" s="34">
        <f>J23/J27</f>
        <v>3.2852434214081155E-2</v>
      </c>
      <c r="M23" s="21"/>
      <c r="N23" s="11"/>
      <c r="O23" s="34"/>
      <c r="P23" s="21">
        <v>13.9</v>
      </c>
      <c r="Q23" s="11">
        <f>P23/P37</f>
        <v>8.9793281653746768E-2</v>
      </c>
      <c r="R23" s="34">
        <f>P23/P36</f>
        <v>3.3340529130987499E-3</v>
      </c>
      <c r="S23" s="21">
        <f t="shared" si="0"/>
        <v>13.9</v>
      </c>
      <c r="T23" s="21">
        <f>P23-J23</f>
        <v>-46.9</v>
      </c>
      <c r="V23" s="38"/>
    </row>
    <row r="24" spans="1:24" ht="15.95" customHeight="1" thickBot="1" x14ac:dyDescent="0.3">
      <c r="A24" s="10">
        <v>3</v>
      </c>
      <c r="B24" s="6" t="s">
        <v>40</v>
      </c>
      <c r="C24" s="21">
        <v>247.52819</v>
      </c>
      <c r="D24" s="11">
        <v>1.0984020181670533</v>
      </c>
      <c r="E24" s="21">
        <v>205.76463152089394</v>
      </c>
      <c r="F24" s="18">
        <v>1.302736543171765</v>
      </c>
      <c r="G24" s="21">
        <v>146.4</v>
      </c>
      <c r="H24" s="11">
        <f>G24/G37</f>
        <v>1.116704805491991</v>
      </c>
      <c r="I24" s="34">
        <f>G24/G27</f>
        <v>9.1740819651585398E-2</v>
      </c>
      <c r="J24" s="21">
        <v>100</v>
      </c>
      <c r="K24" s="11">
        <f>J24/J37</f>
        <v>0.78003120124805003</v>
      </c>
      <c r="L24" s="34">
        <f>J24/J27</f>
        <v>5.4033608904738746E-2</v>
      </c>
      <c r="M24" s="21">
        <v>4.0999999999999996</v>
      </c>
      <c r="N24" s="11">
        <f>M24/M37</f>
        <v>2.8373702422145326E-2</v>
      </c>
      <c r="O24" s="34">
        <f>M24/M27</f>
        <v>2.911725019529863E-3</v>
      </c>
      <c r="P24" s="21">
        <v>84.2</v>
      </c>
      <c r="Q24" s="11">
        <f>P24/P37</f>
        <v>0.54392764857881137</v>
      </c>
      <c r="R24" s="34">
        <f>P24/P36</f>
        <v>2.0196205416037033E-2</v>
      </c>
      <c r="S24" s="21">
        <f t="shared" si="0"/>
        <v>80.100000000000009</v>
      </c>
      <c r="T24" s="21">
        <f>P24-J24</f>
        <v>-15.799999999999997</v>
      </c>
      <c r="V24" s="38"/>
    </row>
    <row r="25" spans="1:24" ht="15.95" customHeight="1" thickBot="1" x14ac:dyDescent="0.3">
      <c r="A25" s="10">
        <v>4</v>
      </c>
      <c r="B25" s="6" t="s">
        <v>41</v>
      </c>
      <c r="C25" s="21">
        <v>102.00362400000002</v>
      </c>
      <c r="D25" s="11">
        <v>0.45263929923275931</v>
      </c>
      <c r="E25" s="21">
        <v>55.461370000000002</v>
      </c>
      <c r="F25" s="18">
        <v>0.35113689315470914</v>
      </c>
      <c r="G25" s="21"/>
      <c r="H25" s="11"/>
      <c r="I25" s="34"/>
      <c r="J25" s="21"/>
      <c r="K25" s="11"/>
      <c r="L25" s="34"/>
      <c r="M25" s="21"/>
      <c r="N25" s="11"/>
      <c r="O25" s="34"/>
      <c r="P25" s="21"/>
      <c r="Q25" s="11"/>
      <c r="R25" s="34"/>
      <c r="S25" s="21"/>
      <c r="T25" s="21"/>
      <c r="V25" s="38"/>
    </row>
    <row r="26" spans="1:24" ht="15.95" customHeight="1" thickBot="1" x14ac:dyDescent="0.3">
      <c r="A26" s="10">
        <v>5</v>
      </c>
      <c r="B26" s="6" t="s">
        <v>42</v>
      </c>
      <c r="C26" s="1"/>
      <c r="D26" s="1"/>
      <c r="E26" s="1"/>
      <c r="F26" s="1"/>
      <c r="G26" s="11"/>
      <c r="H26" s="11"/>
      <c r="I26" s="34"/>
      <c r="J26" s="11"/>
      <c r="K26" s="11"/>
      <c r="L26" s="34"/>
      <c r="M26" s="11"/>
      <c r="N26" s="11"/>
      <c r="O26" s="34"/>
      <c r="P26" s="11"/>
      <c r="Q26" s="11"/>
      <c r="R26" s="34"/>
      <c r="S26" s="11"/>
      <c r="T26" s="11"/>
    </row>
    <row r="27" spans="1:24" ht="15.95" customHeight="1" thickBot="1" x14ac:dyDescent="0.3">
      <c r="A27" s="10">
        <v>6</v>
      </c>
      <c r="B27" s="6" t="s">
        <v>43</v>
      </c>
      <c r="C27" s="16">
        <v>2856.7535293716251</v>
      </c>
      <c r="D27" s="12">
        <v>12.676793871710716</v>
      </c>
      <c r="E27" s="16">
        <v>2123.5021262282407</v>
      </c>
      <c r="F27" s="12">
        <v>13.444311585004183</v>
      </c>
      <c r="G27" s="16">
        <f>G7+G23+G24</f>
        <v>1595.8000000000002</v>
      </c>
      <c r="H27" s="12">
        <f>H21+H22+H23+H24</f>
        <v>12.172387490465296</v>
      </c>
      <c r="I27" s="35"/>
      <c r="J27" s="16">
        <f>J7+J23+J24+J25</f>
        <v>1850.7</v>
      </c>
      <c r="K27" s="12">
        <f>K21+K22+K23+K24-0.01</f>
        <v>14.426037441497661</v>
      </c>
      <c r="L27" s="35"/>
      <c r="M27" s="16">
        <f>M7+M23+M24+M25</f>
        <v>1408.1</v>
      </c>
      <c r="N27" s="12">
        <f>N21+N22+N23+N24</f>
        <v>9.7445734256055374</v>
      </c>
      <c r="O27" s="35"/>
      <c r="P27" s="16">
        <f>P21+P22+P23+P24</f>
        <v>4030.4</v>
      </c>
      <c r="Q27" s="12">
        <f>Q21+Q22+Q23+Q24</f>
        <v>26.036175710594318</v>
      </c>
      <c r="R27" s="34"/>
      <c r="S27" s="16">
        <f>P27-M27</f>
        <v>2622.3</v>
      </c>
      <c r="T27" s="16">
        <f>P27-J27</f>
        <v>2179.6999999999998</v>
      </c>
    </row>
    <row r="28" spans="1:24" ht="15.75" thickBot="1" x14ac:dyDescent="0.3">
      <c r="A28" s="8">
        <v>7</v>
      </c>
      <c r="B28" s="2" t="s">
        <v>44</v>
      </c>
      <c r="C28" s="1"/>
      <c r="D28" s="1"/>
      <c r="E28" s="1"/>
      <c r="F28" s="1"/>
      <c r="G28" s="12"/>
      <c r="H28" s="1"/>
      <c r="I28" s="1"/>
      <c r="J28" s="12"/>
      <c r="K28" s="1"/>
      <c r="L28" s="1"/>
      <c r="M28" s="12"/>
      <c r="N28" s="1"/>
      <c r="O28" s="34"/>
      <c r="P28" s="12">
        <f>P29+P30</f>
        <v>138.69999999999999</v>
      </c>
      <c r="Q28" s="12"/>
      <c r="R28" s="34"/>
      <c r="S28" s="12"/>
      <c r="T28" s="12"/>
    </row>
    <row r="29" spans="1:24" ht="15.75" customHeight="1" thickBot="1" x14ac:dyDescent="0.3">
      <c r="A29" s="8" t="s">
        <v>45</v>
      </c>
      <c r="B29" s="2" t="s">
        <v>46</v>
      </c>
      <c r="C29" s="4"/>
      <c r="D29" s="4"/>
      <c r="E29" s="4"/>
      <c r="F29" s="4"/>
      <c r="G29" s="11"/>
      <c r="H29" s="1"/>
      <c r="I29" s="1"/>
      <c r="J29" s="11"/>
      <c r="K29" s="1"/>
      <c r="L29" s="1"/>
      <c r="M29" s="11"/>
      <c r="N29" s="1"/>
      <c r="O29" s="34"/>
      <c r="P29" s="11">
        <v>25</v>
      </c>
      <c r="Q29" s="11">
        <f>P29/P37</f>
        <v>0.16149870801033592</v>
      </c>
      <c r="R29" s="34">
        <f>P29/P36</f>
        <v>5.9964980451416364E-3</v>
      </c>
      <c r="S29" s="11"/>
      <c r="T29" s="11"/>
    </row>
    <row r="30" spans="1:24" ht="15.95" customHeight="1" thickBot="1" x14ac:dyDescent="0.3">
      <c r="A30" s="8" t="s">
        <v>47</v>
      </c>
      <c r="B30" s="2" t="s">
        <v>66</v>
      </c>
      <c r="C30" s="4"/>
      <c r="D30" s="4"/>
      <c r="E30" s="4"/>
      <c r="F30" s="4"/>
      <c r="G30" s="11"/>
      <c r="H30" s="1"/>
      <c r="I30" s="1"/>
      <c r="J30" s="11"/>
      <c r="K30" s="1"/>
      <c r="L30" s="1"/>
      <c r="M30" s="11"/>
      <c r="N30" s="1"/>
      <c r="O30" s="34"/>
      <c r="P30" s="11">
        <v>113.7</v>
      </c>
      <c r="Q30" s="11">
        <f>P30/P37</f>
        <v>0.73449612403100772</v>
      </c>
      <c r="R30" s="34">
        <f>P30/P36</f>
        <v>2.7272073109304164E-2</v>
      </c>
      <c r="S30" s="11"/>
      <c r="T30" s="11"/>
      <c r="X30" t="s">
        <v>76</v>
      </c>
    </row>
    <row r="31" spans="1:24" ht="15.95" hidden="1" customHeight="1" thickBot="1" x14ac:dyDescent="0.3">
      <c r="A31" s="8" t="s">
        <v>48</v>
      </c>
      <c r="B31" s="2" t="s">
        <v>49</v>
      </c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34"/>
      <c r="P31" s="1"/>
      <c r="Q31" s="1"/>
      <c r="R31" s="34" t="e">
        <f t="shared" ref="R31:R35" si="8">P31/P38</f>
        <v>#DIV/0!</v>
      </c>
      <c r="S31" s="1"/>
      <c r="T31" s="1"/>
    </row>
    <row r="32" spans="1:24" ht="15.95" hidden="1" customHeight="1" thickBot="1" x14ac:dyDescent="0.3">
      <c r="A32" s="8" t="s">
        <v>50</v>
      </c>
      <c r="B32" s="2" t="s">
        <v>51</v>
      </c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34"/>
      <c r="P32" s="1"/>
      <c r="Q32" s="1"/>
      <c r="R32" s="34">
        <f t="shared" si="8"/>
        <v>0</v>
      </c>
      <c r="S32" s="1"/>
      <c r="T32" s="1"/>
    </row>
    <row r="33" spans="1:20" ht="27" hidden="1" customHeight="1" thickBot="1" x14ac:dyDescent="0.3">
      <c r="A33" s="8" t="s">
        <v>52</v>
      </c>
      <c r="B33" s="2" t="s">
        <v>53</v>
      </c>
      <c r="C33" s="4"/>
      <c r="D33" s="4"/>
      <c r="E33" s="4"/>
      <c r="F33" s="4"/>
      <c r="G33" s="11"/>
      <c r="H33" s="1"/>
      <c r="I33" s="1"/>
      <c r="J33" s="11"/>
      <c r="K33" s="1"/>
      <c r="L33" s="1"/>
      <c r="M33" s="11"/>
      <c r="N33" s="1"/>
      <c r="O33" s="34"/>
      <c r="P33" s="11">
        <v>131.97341661239062</v>
      </c>
      <c r="Q33" s="1"/>
      <c r="R33" s="34">
        <f t="shared" si="8"/>
        <v>4.9060749670033692</v>
      </c>
      <c r="S33" s="11"/>
      <c r="T33" s="11"/>
    </row>
    <row r="34" spans="1:20" ht="15.95" hidden="1" customHeight="1" thickBot="1" x14ac:dyDescent="0.3">
      <c r="A34" s="8" t="s">
        <v>54</v>
      </c>
      <c r="B34" s="2" t="s">
        <v>55</v>
      </c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34"/>
      <c r="P34" s="1"/>
      <c r="Q34" s="1"/>
      <c r="R34" s="34">
        <f t="shared" si="8"/>
        <v>0</v>
      </c>
      <c r="S34" s="1"/>
      <c r="T34" s="1"/>
    </row>
    <row r="35" spans="1:20" ht="56.25" hidden="1" customHeight="1" thickBot="1" x14ac:dyDescent="0.3">
      <c r="A35" s="8">
        <v>8</v>
      </c>
      <c r="B35" s="2" t="s">
        <v>56</v>
      </c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34"/>
      <c r="P35" s="1"/>
      <c r="Q35" s="1"/>
      <c r="R35" s="34" t="e">
        <f t="shared" si="8"/>
        <v>#DIV/0!</v>
      </c>
      <c r="S35" s="1"/>
      <c r="T35" s="1"/>
    </row>
    <row r="36" spans="1:20" ht="26.25" customHeight="1" thickBot="1" x14ac:dyDescent="0.3">
      <c r="A36" s="8" t="s">
        <v>67</v>
      </c>
      <c r="B36" s="2" t="s">
        <v>85</v>
      </c>
      <c r="C36" s="12">
        <v>2856.7535293716251</v>
      </c>
      <c r="D36" s="1"/>
      <c r="E36" s="11">
        <v>2123.5021262282407</v>
      </c>
      <c r="F36" s="1"/>
      <c r="G36" s="11"/>
      <c r="H36" s="1"/>
      <c r="I36" s="1"/>
      <c r="J36" s="11"/>
      <c r="K36" s="1"/>
      <c r="L36" s="1"/>
      <c r="M36" s="11"/>
      <c r="N36" s="1"/>
      <c r="O36" s="35"/>
      <c r="P36" s="11">
        <f>P27+P28</f>
        <v>4169.1000000000004</v>
      </c>
      <c r="Q36" s="1"/>
      <c r="R36" s="35"/>
      <c r="S36" s="11"/>
      <c r="T36" s="11"/>
    </row>
    <row r="37" spans="1:20" x14ac:dyDescent="0.25">
      <c r="A37" s="64" t="s">
        <v>68</v>
      </c>
      <c r="B37" s="5" t="s">
        <v>86</v>
      </c>
      <c r="C37" s="46">
        <v>225.35300000000001</v>
      </c>
      <c r="D37" s="42"/>
      <c r="E37" s="45">
        <v>157.94800000000001</v>
      </c>
      <c r="F37" s="42"/>
      <c r="G37" s="45">
        <f>G39+G40+G41</f>
        <v>131.1</v>
      </c>
      <c r="H37" s="42"/>
      <c r="I37" s="29"/>
      <c r="J37" s="45">
        <f>J39+J40+J41</f>
        <v>128.19999999999999</v>
      </c>
      <c r="K37" s="42"/>
      <c r="L37" s="29"/>
      <c r="M37" s="45">
        <f>M39+M40+M41</f>
        <v>144.5</v>
      </c>
      <c r="N37" s="42"/>
      <c r="O37" s="29"/>
      <c r="P37" s="45">
        <f>P39+P40+P41</f>
        <v>154.80000000000001</v>
      </c>
      <c r="Q37" s="42"/>
      <c r="R37" s="29"/>
      <c r="S37" s="40"/>
      <c r="T37" s="40"/>
    </row>
    <row r="38" spans="1:20" ht="15.95" customHeight="1" thickBot="1" x14ac:dyDescent="0.3">
      <c r="A38" s="65"/>
      <c r="B38" s="2" t="s">
        <v>57</v>
      </c>
      <c r="C38" s="47"/>
      <c r="D38" s="43"/>
      <c r="E38" s="66"/>
      <c r="F38" s="43"/>
      <c r="G38" s="41"/>
      <c r="H38" s="43"/>
      <c r="I38" s="30"/>
      <c r="J38" s="41"/>
      <c r="K38" s="43"/>
      <c r="L38" s="30"/>
      <c r="M38" s="41"/>
      <c r="N38" s="43"/>
      <c r="O38" s="30"/>
      <c r="P38" s="41"/>
      <c r="Q38" s="43"/>
      <c r="R38" s="30"/>
      <c r="S38" s="41"/>
      <c r="T38" s="41"/>
    </row>
    <row r="39" spans="1:20" ht="15.95" customHeight="1" thickBot="1" x14ac:dyDescent="0.3">
      <c r="A39" s="8" t="s">
        <v>69</v>
      </c>
      <c r="B39" s="2" t="s">
        <v>58</v>
      </c>
      <c r="C39" s="11">
        <v>201.6</v>
      </c>
      <c r="D39" s="4"/>
      <c r="E39" s="11">
        <v>138.1</v>
      </c>
      <c r="F39" s="4"/>
      <c r="G39" s="11">
        <v>94</v>
      </c>
      <c r="H39" s="4"/>
      <c r="I39" s="1"/>
      <c r="J39" s="11">
        <v>96.8</v>
      </c>
      <c r="K39" s="4"/>
      <c r="L39" s="1"/>
      <c r="M39" s="11">
        <v>104</v>
      </c>
      <c r="N39" s="4"/>
      <c r="O39" s="1"/>
      <c r="P39" s="11">
        <v>116.9</v>
      </c>
      <c r="Q39" s="36"/>
      <c r="R39" s="37"/>
      <c r="S39" s="33">
        <f>P39-M39</f>
        <v>12.900000000000006</v>
      </c>
      <c r="T39" s="33">
        <f>P39-J39</f>
        <v>20.100000000000009</v>
      </c>
    </row>
    <row r="40" spans="1:20" ht="15.95" customHeight="1" thickBot="1" x14ac:dyDescent="0.3">
      <c r="A40" s="8" t="s">
        <v>70</v>
      </c>
      <c r="B40" s="2" t="s">
        <v>59</v>
      </c>
      <c r="C40" s="1">
        <v>17.899999999999999</v>
      </c>
      <c r="D40" s="4"/>
      <c r="E40" s="11">
        <v>8.4659999999999993</v>
      </c>
      <c r="F40" s="4"/>
      <c r="G40" s="11">
        <v>26.3</v>
      </c>
      <c r="H40" s="4"/>
      <c r="I40" s="1"/>
      <c r="J40" s="1">
        <v>22.3</v>
      </c>
      <c r="K40" s="4"/>
      <c r="L40" s="1"/>
      <c r="M40" s="1">
        <v>28.8</v>
      </c>
      <c r="N40" s="4"/>
      <c r="O40" s="1"/>
      <c r="P40" s="11">
        <v>26.9</v>
      </c>
      <c r="Q40" s="36"/>
      <c r="R40" s="37"/>
      <c r="S40" s="33">
        <f>P40-M40</f>
        <v>-1.9000000000000021</v>
      </c>
      <c r="T40" s="33">
        <f>P40-J40</f>
        <v>4.5999999999999979</v>
      </c>
    </row>
    <row r="41" spans="1:20" ht="15.95" customHeight="1" thickBot="1" x14ac:dyDescent="0.3">
      <c r="A41" s="8" t="s">
        <v>71</v>
      </c>
      <c r="B41" s="2" t="s">
        <v>60</v>
      </c>
      <c r="C41" s="1">
        <v>16.7</v>
      </c>
      <c r="D41" s="4"/>
      <c r="E41" s="11">
        <v>11.382</v>
      </c>
      <c r="F41" s="4"/>
      <c r="G41" s="11">
        <v>10.8</v>
      </c>
      <c r="H41" s="4"/>
      <c r="I41" s="1"/>
      <c r="J41" s="1">
        <v>9.1</v>
      </c>
      <c r="K41" s="4"/>
      <c r="L41" s="1"/>
      <c r="M41" s="1">
        <v>11.7</v>
      </c>
      <c r="N41" s="4"/>
      <c r="O41" s="1"/>
      <c r="P41" s="11">
        <v>11</v>
      </c>
      <c r="Q41" s="36"/>
      <c r="R41" s="37"/>
      <c r="S41" s="33">
        <f>P41-M41</f>
        <v>-0.69999999999999929</v>
      </c>
      <c r="T41" s="33">
        <f t="shared" ref="T41" si="9">P41-J41</f>
        <v>1.9000000000000004</v>
      </c>
    </row>
    <row r="42" spans="1:20" ht="27" hidden="1" customHeight="1" thickBot="1" x14ac:dyDescent="0.3">
      <c r="A42" s="8" t="s">
        <v>61</v>
      </c>
      <c r="B42" s="2" t="s">
        <v>62</v>
      </c>
      <c r="C42" s="1"/>
      <c r="D42" s="4"/>
      <c r="E42" s="1"/>
      <c r="F42" s="4"/>
      <c r="G42" s="1"/>
      <c r="H42" s="4"/>
      <c r="I42" s="1"/>
      <c r="J42" s="1"/>
      <c r="K42" s="4"/>
      <c r="L42" s="1"/>
      <c r="M42" s="1"/>
      <c r="N42" s="4"/>
      <c r="O42" s="1"/>
      <c r="P42" s="1"/>
      <c r="Q42" s="36"/>
      <c r="R42" s="37"/>
      <c r="S42" s="33">
        <f t="shared" ref="S42" si="10">M42-J42</f>
        <v>0</v>
      </c>
      <c r="T42" s="33">
        <f t="shared" ref="T42" si="11">P42-M42</f>
        <v>0</v>
      </c>
    </row>
    <row r="43" spans="1:20" ht="15.95" customHeight="1" thickBot="1" x14ac:dyDescent="0.3">
      <c r="A43" s="8" t="s">
        <v>72</v>
      </c>
      <c r="B43" s="2" t="s">
        <v>63</v>
      </c>
      <c r="C43" s="4"/>
      <c r="D43" s="12">
        <v>12.676793871710716</v>
      </c>
      <c r="E43" s="4"/>
      <c r="F43" s="12">
        <v>13.444311585004183</v>
      </c>
      <c r="G43" s="4"/>
      <c r="H43" s="12">
        <f>G27/G37</f>
        <v>12.172387490465296</v>
      </c>
      <c r="I43" s="12"/>
      <c r="J43" s="4"/>
      <c r="K43" s="12">
        <f>K27</f>
        <v>14.426037441497661</v>
      </c>
      <c r="L43" s="12"/>
      <c r="M43" s="4"/>
      <c r="N43" s="12">
        <f>N27</f>
        <v>9.7445734256055374</v>
      </c>
      <c r="O43" s="12"/>
      <c r="P43" s="4"/>
      <c r="Q43" s="32">
        <f>P36/P37</f>
        <v>26.93217054263566</v>
      </c>
      <c r="R43" s="26"/>
      <c r="S43" s="26">
        <f>Q43-N43</f>
        <v>17.187597117030123</v>
      </c>
      <c r="T43" s="26">
        <f>Q43-K43</f>
        <v>12.506133101137999</v>
      </c>
    </row>
    <row r="44" spans="1:20" ht="15.75" thickBot="1" x14ac:dyDescent="0.3">
      <c r="A44" s="8" t="s">
        <v>73</v>
      </c>
      <c r="B44" s="2" t="s">
        <v>64</v>
      </c>
      <c r="C44" s="4"/>
      <c r="D44" s="12">
        <v>12.676793871710716</v>
      </c>
      <c r="E44" s="4"/>
      <c r="F44" s="12">
        <v>13.444311585004183</v>
      </c>
      <c r="G44" s="4"/>
      <c r="H44" s="12">
        <f>H43*1.2</f>
        <v>14.606864988558353</v>
      </c>
      <c r="I44" s="12"/>
      <c r="J44" s="4"/>
      <c r="K44" s="12">
        <f>K43*1.2</f>
        <v>17.311244929797191</v>
      </c>
      <c r="L44" s="12"/>
      <c r="M44" s="4"/>
      <c r="N44" s="12">
        <f>N43*1.2</f>
        <v>11.693488110726644</v>
      </c>
      <c r="O44" s="12"/>
      <c r="P44" s="4"/>
      <c r="Q44" s="32">
        <f>Q43*1.2</f>
        <v>32.318604651162794</v>
      </c>
      <c r="R44" s="26"/>
      <c r="S44" s="26">
        <f>Q44-N44</f>
        <v>20.625116540436149</v>
      </c>
      <c r="T44" s="26">
        <f>Q44-K44</f>
        <v>15.007359721365603</v>
      </c>
    </row>
    <row r="45" spans="1:20" x14ac:dyDescent="0.25">
      <c r="I45" s="38"/>
    </row>
    <row r="46" spans="1:20" ht="86.25" customHeight="1" x14ac:dyDescent="0.25">
      <c r="B46" s="44" t="s">
        <v>82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8" spans="1:20" x14ac:dyDescent="0.25">
      <c r="N48" s="31"/>
      <c r="O48" s="31"/>
    </row>
  </sheetData>
  <mergeCells count="34">
    <mergeCell ref="A37:A38"/>
    <mergeCell ref="E37:E38"/>
    <mergeCell ref="F37:F38"/>
    <mergeCell ref="A2:A5"/>
    <mergeCell ref="B2:B5"/>
    <mergeCell ref="E3:F3"/>
    <mergeCell ref="F4:F5"/>
    <mergeCell ref="C3:D3"/>
    <mergeCell ref="D4:D5"/>
    <mergeCell ref="A1:T1"/>
    <mergeCell ref="C2:F2"/>
    <mergeCell ref="N4:N5"/>
    <mergeCell ref="Q4:Q5"/>
    <mergeCell ref="S2:T3"/>
    <mergeCell ref="H4:H5"/>
    <mergeCell ref="K4:K5"/>
    <mergeCell ref="G2:L2"/>
    <mergeCell ref="G3:I3"/>
    <mergeCell ref="J3:L3"/>
    <mergeCell ref="M2:O3"/>
    <mergeCell ref="P2:R3"/>
    <mergeCell ref="T37:T38"/>
    <mergeCell ref="Q37:Q38"/>
    <mergeCell ref="B46:T46"/>
    <mergeCell ref="G37:G38"/>
    <mergeCell ref="H37:H38"/>
    <mergeCell ref="J37:J38"/>
    <mergeCell ref="K37:K38"/>
    <mergeCell ref="C37:C38"/>
    <mergeCell ref="D37:D38"/>
    <mergeCell ref="S37:S38"/>
    <mergeCell ref="M37:M38"/>
    <mergeCell ref="N37:N38"/>
    <mergeCell ref="P37:P38"/>
  </mergeCells>
  <pageMargins left="0.70866141732283472" right="0.36" top="0.74803149606299213" bottom="0.74803149606299213" header="0.31496062992125984" footer="0.31496062992125984"/>
  <pageSetup paperSize="9" scale="73" orientation="landscape" verticalDpi="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каналізація 32,32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cp:lastPrinted>2021-03-12T11:42:09Z</cp:lastPrinted>
  <dcterms:created xsi:type="dcterms:W3CDTF">2021-02-04T07:16:29Z</dcterms:created>
  <dcterms:modified xsi:type="dcterms:W3CDTF">2021-03-12T17:50:00Z</dcterms:modified>
</cp:coreProperties>
</file>