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0955" windowHeight="9615"/>
  </bookViews>
  <sheets>
    <sheet name="РПВ 128,46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21" i="1"/>
  <c r="G41"/>
  <c r="G25"/>
  <c r="G24"/>
  <c r="M22" l="1"/>
  <c r="J7"/>
  <c r="M26"/>
  <c r="M25"/>
  <c r="M24"/>
  <c r="M23"/>
  <c r="I8"/>
  <c r="I9"/>
  <c r="I10"/>
  <c r="I11"/>
  <c r="I12"/>
  <c r="I13"/>
  <c r="I14"/>
  <c r="I15"/>
  <c r="I16"/>
  <c r="I17"/>
  <c r="I18"/>
  <c r="I19"/>
  <c r="I20"/>
  <c r="H8"/>
  <c r="H9"/>
  <c r="H10"/>
  <c r="H12"/>
  <c r="H13"/>
  <c r="H14"/>
  <c r="H15"/>
  <c r="H16"/>
  <c r="H17"/>
  <c r="H18"/>
  <c r="H19"/>
  <c r="H20"/>
  <c r="H28"/>
  <c r="H27"/>
  <c r="H26"/>
  <c r="H25"/>
  <c r="H24"/>
  <c r="H23"/>
  <c r="H22"/>
  <c r="H21"/>
  <c r="G7"/>
  <c r="G31" s="1"/>
  <c r="H11" s="1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J31" l="1"/>
  <c r="M7"/>
  <c r="I24"/>
  <c r="I28"/>
  <c r="I22"/>
  <c r="I26"/>
  <c r="M31"/>
  <c r="I21"/>
  <c r="I23"/>
  <c r="I25"/>
  <c r="I27"/>
  <c r="L28"/>
  <c r="L27"/>
  <c r="L26"/>
  <c r="L25"/>
  <c r="L24"/>
  <c r="L23"/>
  <c r="L22"/>
  <c r="L21"/>
  <c r="H7"/>
  <c r="H31" s="1"/>
  <c r="J41"/>
  <c r="M28"/>
  <c r="M27"/>
  <c r="L39"/>
  <c r="L38"/>
  <c r="L37"/>
  <c r="L36"/>
  <c r="L35"/>
  <c r="L20"/>
  <c r="L19"/>
  <c r="L18"/>
  <c r="L17"/>
  <c r="L16"/>
  <c r="L15"/>
  <c r="L14"/>
  <c r="L13"/>
  <c r="L12"/>
  <c r="L11"/>
  <c r="L10"/>
  <c r="L9"/>
  <c r="M46"/>
  <c r="N46"/>
  <c r="K7" l="1"/>
  <c r="N7" s="1"/>
  <c r="K27"/>
  <c r="K47"/>
  <c r="K28"/>
  <c r="N28" s="1"/>
  <c r="K26"/>
  <c r="N26" s="1"/>
  <c r="K24"/>
  <c r="N24" s="1"/>
  <c r="K22"/>
  <c r="N22" s="1"/>
  <c r="N27"/>
  <c r="K25"/>
  <c r="N25" s="1"/>
  <c r="K23"/>
  <c r="N23" s="1"/>
  <c r="K21"/>
  <c r="N21" s="1"/>
  <c r="L8"/>
  <c r="K31" l="1"/>
  <c r="N31" s="1"/>
  <c r="H47"/>
  <c r="H48" s="1"/>
  <c r="M47" l="1"/>
  <c r="K48"/>
  <c r="M48" l="1"/>
</calcChain>
</file>

<file path=xl/sharedStrings.xml><?xml version="1.0" encoding="utf-8"?>
<sst xmlns="http://schemas.openxmlformats.org/spreadsheetml/2006/main" count="104" uniqueCount="91">
  <si>
    <t>Показник</t>
  </si>
  <si>
    <t>Фактично</t>
  </si>
  <si>
    <t>Передбачено чинним тарифом</t>
  </si>
  <si>
    <t>попередній за 2019 рік</t>
  </si>
  <si>
    <t>звітний період з 01.01.20 р. по 30.09.20р</t>
  </si>
  <si>
    <t>усього,</t>
  </si>
  <si>
    <t>грн/куб. м</t>
  </si>
  <si>
    <t xml:space="preserve">усього, </t>
  </si>
  <si>
    <t xml:space="preserve"> тис. грн</t>
  </si>
  <si>
    <t>тис. грн</t>
  </si>
  <si>
    <t>А</t>
  </si>
  <si>
    <t>Б</t>
  </si>
  <si>
    <t>1.1</t>
  </si>
  <si>
    <t>прямі матеріальні витрати, у тому числі:</t>
  </si>
  <si>
    <t>1.1.3</t>
  </si>
  <si>
    <t>електроенергія</t>
  </si>
  <si>
    <t>1.1.4</t>
  </si>
  <si>
    <t>витрати на реагенти</t>
  </si>
  <si>
    <t>1.1.5</t>
  </si>
  <si>
    <t>матеріали, запасні частини та інші матеріальні ресурси (ремонти)</t>
  </si>
  <si>
    <t>1.1.6</t>
  </si>
  <si>
    <t>інші прямі матеріальні витрати</t>
  </si>
  <si>
    <t>1.2</t>
  </si>
  <si>
    <t>прямі витрати на оплату праці</t>
  </si>
  <si>
    <t>1.3</t>
  </si>
  <si>
    <t>інші прямі витрати, у тому числі:</t>
  </si>
  <si>
    <t>1.3.1</t>
  </si>
  <si>
    <t>єдиний внесок на загальнообов'язкове державне соціальне страхування працівників</t>
  </si>
  <si>
    <t>1.3.2</t>
  </si>
  <si>
    <t>амортизація необоротних активів виробничого призначення</t>
  </si>
  <si>
    <t>1.3.3</t>
  </si>
  <si>
    <r>
      <t>інші прямі витрати</t>
    </r>
    <r>
      <rPr>
        <sz val="10"/>
        <color rgb="FF000000"/>
        <rFont val="Times New Roman"/>
        <family val="1"/>
        <charset val="204"/>
      </rPr>
      <t>, у тому числі:</t>
    </r>
  </si>
  <si>
    <t>1.3.3.1</t>
  </si>
  <si>
    <t>послуги сторонніх організацій з ремонтів</t>
  </si>
  <si>
    <t>1.3.3.2</t>
  </si>
  <si>
    <t>решта прямих витрат</t>
  </si>
  <si>
    <t>1.4.</t>
  </si>
  <si>
    <t>загальновиробничі витрати</t>
  </si>
  <si>
    <t>Адміністративні витрати</t>
  </si>
  <si>
    <t>Витрати на збут</t>
  </si>
  <si>
    <t>Інші операційні витрати</t>
  </si>
  <si>
    <t>Фінансові витрати</t>
  </si>
  <si>
    <t>Усього витрат повної собівартості</t>
  </si>
  <si>
    <t xml:space="preserve">Планований прибуток </t>
  </si>
  <si>
    <t>7.1</t>
  </si>
  <si>
    <t>податок на прибуток</t>
  </si>
  <si>
    <t>7.2</t>
  </si>
  <si>
    <t>7.2.1</t>
  </si>
  <si>
    <t>дивіденди</t>
  </si>
  <si>
    <t>7.2.2</t>
  </si>
  <si>
    <t>резервний фонд (капітал)</t>
  </si>
  <si>
    <t>7.2.3</t>
  </si>
  <si>
    <t>на розвиток виробництва (виробничі інвестиції)</t>
  </si>
  <si>
    <t>7.2.4</t>
  </si>
  <si>
    <t>інше використання  прибутку</t>
  </si>
  <si>
    <t>Сума компенсації/вилучення витрат на електроенергію, податки та збори, на оплату праці за попередній звітний період</t>
  </si>
  <si>
    <t>у т. ч. на потреби (тис. куб. м):</t>
  </si>
  <si>
    <t>населення</t>
  </si>
  <si>
    <t>бюджетних установ</t>
  </si>
  <si>
    <t>інших споживачів</t>
  </si>
  <si>
    <t>10.4</t>
  </si>
  <si>
    <t>інших водопровідно-каналізаційних господарств</t>
  </si>
  <si>
    <t>Середньозважений тариф</t>
  </si>
  <si>
    <t>Тариф з ПДВ</t>
  </si>
  <si>
    <t>Виробнича собівартість</t>
  </si>
  <si>
    <t>чистий прибуток, на розвиток виробництва</t>
  </si>
  <si>
    <t>8</t>
  </si>
  <si>
    <t>9</t>
  </si>
  <si>
    <t>9.1</t>
  </si>
  <si>
    <t>9.2</t>
  </si>
  <si>
    <t>9.3</t>
  </si>
  <si>
    <t>10</t>
  </si>
  <si>
    <t>11</t>
  </si>
  <si>
    <t xml:space="preserve"> </t>
  </si>
  <si>
    <t xml:space="preserve">усього від чинного тарифу, </t>
  </si>
  <si>
    <t>% в структурі тарифу</t>
  </si>
  <si>
    <t>Плановий період 2021 рік</t>
  </si>
  <si>
    <t>Сума зростання планового тарифу на 2021 рік</t>
  </si>
  <si>
    <t xml:space="preserve">Обсяг водовідведення споживачам, усього, </t>
  </si>
  <si>
    <t>паливно-мастильні матеріали</t>
  </si>
  <si>
    <t>матеріали для ремонту і механізації</t>
  </si>
  <si>
    <t>витрати на оплату праці</t>
  </si>
  <si>
    <t>ЄСВ</t>
  </si>
  <si>
    <t xml:space="preserve">послуги сторонніх організацій </t>
  </si>
  <si>
    <t xml:space="preserve">загальновиробничі витрати </t>
  </si>
  <si>
    <t>1.4</t>
  </si>
  <si>
    <t>1.5</t>
  </si>
  <si>
    <t>1.6</t>
  </si>
  <si>
    <t>Вартість перевезення РПВ споживачам за відповідними тарифами</t>
  </si>
  <si>
    <t>Структура тарифу на послугу з перевезення рідких побутових відходів (РПВ) Хорольського комунального підприємства "Комунсервіс"на 2021 рік</t>
  </si>
  <si>
    <t>\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</si>
</sst>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 diagonalDown="1">
      <left/>
      <right/>
      <top/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80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7" borderId="7" xfId="0" applyNumberFormat="1" applyFont="1" applyFill="1" applyBorder="1" applyAlignment="1">
      <alignment horizontal="center" vertical="center" wrapText="1"/>
    </xf>
    <xf numFmtId="2" fontId="1" fillId="5" borderId="7" xfId="0" applyNumberFormat="1" applyFont="1" applyFill="1" applyBorder="1" applyAlignment="1">
      <alignment horizontal="center" vertical="center" wrapText="1"/>
    </xf>
    <xf numFmtId="164" fontId="1" fillId="6" borderId="7" xfId="0" applyNumberFormat="1" applyFont="1" applyFill="1" applyBorder="1" applyAlignment="1">
      <alignment horizontal="center" vertical="center" wrapText="1"/>
    </xf>
    <xf numFmtId="164" fontId="1" fillId="4" borderId="7" xfId="0" applyNumberFormat="1" applyFont="1" applyFill="1" applyBorder="1" applyAlignment="1">
      <alignment horizontal="center" vertical="center" wrapText="1"/>
    </xf>
    <xf numFmtId="164" fontId="1" fillId="9" borderId="7" xfId="0" applyNumberFormat="1" applyFont="1" applyFill="1" applyBorder="1" applyAlignment="1">
      <alignment horizontal="center" vertical="center" wrapText="1"/>
    </xf>
    <xf numFmtId="164" fontId="3" fillId="8" borderId="7" xfId="0" applyNumberFormat="1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0" fillId="0" borderId="0" xfId="0" applyNumberFormat="1"/>
    <xf numFmtId="2" fontId="1" fillId="0" borderId="15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0" fontId="1" fillId="0" borderId="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0" fillId="0" borderId="0" xfId="0" applyNumberFormat="1"/>
    <xf numFmtId="49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1" fillId="6" borderId="7" xfId="0" applyNumberFormat="1" applyFont="1" applyFill="1" applyBorder="1" applyAlignment="1">
      <alignment horizontal="center" vertical="center" wrapText="1"/>
    </xf>
    <xf numFmtId="2" fontId="3" fillId="8" borderId="7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7" borderId="7" xfId="0" applyNumberFormat="1" applyFont="1" applyFill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3" fillId="7" borderId="17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7" xfId="0" applyBorder="1"/>
    <xf numFmtId="164" fontId="3" fillId="8" borderId="3" xfId="0" applyNumberFormat="1" applyFont="1" applyFill="1" applyBorder="1" applyAlignment="1">
      <alignment horizontal="center" vertical="center" wrapText="1"/>
    </xf>
    <xf numFmtId="164" fontId="1" fillId="9" borderId="3" xfId="0" applyNumberFormat="1" applyFont="1" applyFill="1" applyBorder="1" applyAlignment="1">
      <alignment horizontal="center" vertical="center" wrapText="1"/>
    </xf>
    <xf numFmtId="164" fontId="1" fillId="7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topLeftCell="A4" zoomScale="90" zoomScaleNormal="90" workbookViewId="0">
      <selection activeCell="I53" sqref="I53"/>
    </sheetView>
  </sheetViews>
  <sheetFormatPr defaultRowHeight="15"/>
  <cols>
    <col min="1" max="1" width="7.28515625" customWidth="1"/>
    <col min="2" max="2" width="41.85546875" customWidth="1"/>
    <col min="3" max="6" width="0" hidden="1" customWidth="1"/>
    <col min="13" max="13" width="11.42578125" customWidth="1"/>
    <col min="14" max="14" width="11.7109375" customWidth="1"/>
    <col min="15" max="15" width="9.140625" customWidth="1"/>
  </cols>
  <sheetData>
    <row r="1" spans="1:16" ht="48" customHeight="1" thickBot="1">
      <c r="A1" s="58" t="s">
        <v>89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6" ht="15.75" customHeight="1" thickBot="1">
      <c r="A2" s="62" t="s">
        <v>90</v>
      </c>
      <c r="B2" s="62" t="s">
        <v>0</v>
      </c>
      <c r="C2" s="59" t="s">
        <v>1</v>
      </c>
      <c r="D2" s="60"/>
      <c r="E2" s="60"/>
      <c r="F2" s="61"/>
      <c r="G2" s="64" t="s">
        <v>2</v>
      </c>
      <c r="H2" s="66"/>
      <c r="I2" s="67"/>
      <c r="J2" s="64" t="s">
        <v>76</v>
      </c>
      <c r="K2" s="66"/>
      <c r="L2" s="67"/>
      <c r="M2" s="64" t="s">
        <v>77</v>
      </c>
      <c r="N2" s="75"/>
    </row>
    <row r="3" spans="1:16" ht="36" customHeight="1" thickBot="1">
      <c r="A3" s="74"/>
      <c r="B3" s="74"/>
      <c r="C3" s="59" t="s">
        <v>3</v>
      </c>
      <c r="D3" s="61"/>
      <c r="E3" s="59" t="s">
        <v>4</v>
      </c>
      <c r="F3" s="61"/>
      <c r="G3" s="68"/>
      <c r="H3" s="69"/>
      <c r="I3" s="70"/>
      <c r="J3" s="68"/>
      <c r="K3" s="69"/>
      <c r="L3" s="70"/>
      <c r="M3" s="65"/>
      <c r="N3" s="76"/>
    </row>
    <row r="4" spans="1:16" ht="50.25" customHeight="1">
      <c r="A4" s="74"/>
      <c r="B4" s="74"/>
      <c r="C4" s="22" t="s">
        <v>5</v>
      </c>
      <c r="D4" s="62" t="s">
        <v>6</v>
      </c>
      <c r="E4" s="22" t="s">
        <v>5</v>
      </c>
      <c r="F4" s="62" t="s">
        <v>6</v>
      </c>
      <c r="G4" s="22" t="s">
        <v>7</v>
      </c>
      <c r="H4" s="62" t="s">
        <v>6</v>
      </c>
      <c r="I4" s="22" t="s">
        <v>75</v>
      </c>
      <c r="J4" s="22" t="s">
        <v>7</v>
      </c>
      <c r="K4" s="62" t="s">
        <v>6</v>
      </c>
      <c r="L4" s="22" t="s">
        <v>75</v>
      </c>
      <c r="M4" s="40" t="s">
        <v>74</v>
      </c>
      <c r="N4" s="62" t="s">
        <v>6</v>
      </c>
    </row>
    <row r="5" spans="1:16" ht="15.75" thickBot="1">
      <c r="A5" s="63"/>
      <c r="B5" s="63"/>
      <c r="C5" s="23" t="s">
        <v>8</v>
      </c>
      <c r="D5" s="63"/>
      <c r="E5" s="23" t="s">
        <v>8</v>
      </c>
      <c r="F5" s="63"/>
      <c r="G5" s="23" t="s">
        <v>9</v>
      </c>
      <c r="H5" s="63"/>
      <c r="I5" s="27"/>
      <c r="J5" s="23" t="s">
        <v>9</v>
      </c>
      <c r="K5" s="63"/>
      <c r="L5" s="27"/>
      <c r="M5" s="41" t="s">
        <v>9</v>
      </c>
      <c r="N5" s="63"/>
    </row>
    <row r="6" spans="1:16" ht="15.75" thickBot="1">
      <c r="A6" s="24" t="s">
        <v>10</v>
      </c>
      <c r="B6" s="25" t="s">
        <v>11</v>
      </c>
      <c r="C6" s="25">
        <v>1</v>
      </c>
      <c r="D6" s="25">
        <v>2</v>
      </c>
      <c r="E6" s="25">
        <v>3</v>
      </c>
      <c r="F6" s="25">
        <v>4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4">
        <v>7</v>
      </c>
      <c r="N6" s="25">
        <v>8</v>
      </c>
    </row>
    <row r="7" spans="1:16" ht="17.100000000000001" customHeight="1" thickBot="1">
      <c r="A7" s="7">
        <v>1</v>
      </c>
      <c r="B7" s="6" t="s">
        <v>64</v>
      </c>
      <c r="C7" s="21">
        <v>2352.4968604338919</v>
      </c>
      <c r="D7" s="11">
        <v>10.439163713968272</v>
      </c>
      <c r="E7" s="21">
        <v>1745.7464537527933</v>
      </c>
      <c r="F7" s="11">
        <v>11.052665774513088</v>
      </c>
      <c r="G7" s="46">
        <f>SUM(G21:G26)</f>
        <v>255.00300891999998</v>
      </c>
      <c r="H7" s="44">
        <f>G7/G41</f>
        <v>54.294658729094138</v>
      </c>
      <c r="I7" s="33"/>
      <c r="J7" s="46">
        <f>SUM(J21:J26)</f>
        <v>404.57099999999997</v>
      </c>
      <c r="K7" s="44">
        <f>J7/J41</f>
        <v>86.078936170212756</v>
      </c>
      <c r="L7" s="33"/>
      <c r="M7" s="77">
        <f>J7-G7</f>
        <v>149.56799107999998</v>
      </c>
      <c r="N7" s="21">
        <f>K7-H7</f>
        <v>31.784277441118618</v>
      </c>
      <c r="P7" s="37"/>
    </row>
    <row r="8" spans="1:16" ht="27" hidden="1" customHeight="1" thickBot="1">
      <c r="A8" s="8" t="s">
        <v>12</v>
      </c>
      <c r="B8" s="2" t="s">
        <v>13</v>
      </c>
      <c r="C8" s="13">
        <v>956.8032199999999</v>
      </c>
      <c r="D8" s="11">
        <v>4.2457975709220639</v>
      </c>
      <c r="E8" s="13">
        <v>647.81894</v>
      </c>
      <c r="F8" s="16">
        <v>4.1014697242130316</v>
      </c>
      <c r="G8" s="47">
        <v>958.02839000000006</v>
      </c>
      <c r="H8" s="12">
        <f t="shared" ref="H8:H20" si="0">G8/G28</f>
        <v>75.198460753532189</v>
      </c>
      <c r="I8" s="33">
        <f t="shared" ref="I8:I20" si="1">G8/G18</f>
        <v>31.865238316979877</v>
      </c>
      <c r="J8" s="47">
        <v>948.93775449805412</v>
      </c>
      <c r="K8" s="12">
        <v>4.1932733296423068</v>
      </c>
      <c r="L8" s="33">
        <f t="shared" ref="L8:L16" si="2">J8/J41</f>
        <v>201.901649893203</v>
      </c>
      <c r="M8" s="77">
        <f t="shared" ref="M8:M20" si="3">J8-G8</f>
        <v>-9.0906355019459397</v>
      </c>
      <c r="N8" s="21" t="e">
        <f>J8-#REF!</f>
        <v>#REF!</v>
      </c>
      <c r="P8" s="37"/>
    </row>
    <row r="9" spans="1:16" ht="15.95" hidden="1" customHeight="1" thickBot="1">
      <c r="A9" s="8" t="s">
        <v>14</v>
      </c>
      <c r="B9" s="2" t="s">
        <v>15</v>
      </c>
      <c r="C9" s="13">
        <v>692.34554999999989</v>
      </c>
      <c r="D9" s="11">
        <v>3.0722712810568304</v>
      </c>
      <c r="E9" s="13">
        <v>478.71867499999996</v>
      </c>
      <c r="F9" s="11">
        <v>3.0308625307063082</v>
      </c>
      <c r="G9" s="47">
        <v>747.12864000000002</v>
      </c>
      <c r="H9" s="12" t="e">
        <f t="shared" si="0"/>
        <v>#DIV/0!</v>
      </c>
      <c r="I9" s="33">
        <f t="shared" si="1"/>
        <v>45.556624390243904</v>
      </c>
      <c r="J9" s="47">
        <v>741.59643256800007</v>
      </c>
      <c r="K9" s="12">
        <v>3.2770500776314626</v>
      </c>
      <c r="L9" s="33" t="e">
        <f t="shared" si="2"/>
        <v>#DIV/0!</v>
      </c>
      <c r="M9" s="77">
        <f t="shared" si="3"/>
        <v>-5.5322074319999501</v>
      </c>
      <c r="N9" s="21" t="e">
        <f>J9-#REF!</f>
        <v>#REF!</v>
      </c>
      <c r="P9" s="37"/>
    </row>
    <row r="10" spans="1:16" ht="15.95" hidden="1" customHeight="1" thickBot="1">
      <c r="A10" s="9" t="s">
        <v>16</v>
      </c>
      <c r="B10" s="3" t="s">
        <v>17</v>
      </c>
      <c r="C10" s="13">
        <v>34.717150000000004</v>
      </c>
      <c r="D10" s="11">
        <v>0.15405674652656057</v>
      </c>
      <c r="E10" s="13">
        <v>51.079550000000005</v>
      </c>
      <c r="F10" s="11">
        <v>0.32339472484615189</v>
      </c>
      <c r="G10" s="47">
        <v>42.72</v>
      </c>
      <c r="H10" s="12" t="e">
        <f t="shared" si="0"/>
        <v>#DIV/0!</v>
      </c>
      <c r="I10" s="33">
        <f t="shared" si="1"/>
        <v>0.479348301747063</v>
      </c>
      <c r="J10" s="47">
        <v>74.591999999999999</v>
      </c>
      <c r="K10" s="12">
        <v>0.32961555457357489</v>
      </c>
      <c r="L10" s="33">
        <f t="shared" si="2"/>
        <v>186.48</v>
      </c>
      <c r="M10" s="77">
        <f t="shared" si="3"/>
        <v>31.872</v>
      </c>
      <c r="N10" s="21" t="e">
        <f>J10-#REF!</f>
        <v>#REF!</v>
      </c>
      <c r="P10" s="37"/>
    </row>
    <row r="11" spans="1:16" ht="27" hidden="1" customHeight="1" thickBot="1">
      <c r="A11" s="9" t="s">
        <v>18</v>
      </c>
      <c r="B11" s="3" t="s">
        <v>19</v>
      </c>
      <c r="C11" s="13">
        <v>180.72119000000001</v>
      </c>
      <c r="D11" s="11">
        <v>0.80194712295820336</v>
      </c>
      <c r="E11" s="13">
        <v>79.36001499999999</v>
      </c>
      <c r="F11" s="11">
        <v>0.50244393724516923</v>
      </c>
      <c r="G11" s="47">
        <v>122.94074999999999</v>
      </c>
      <c r="H11" s="12">
        <f t="shared" si="0"/>
        <v>0.40175795460992414</v>
      </c>
      <c r="I11" s="33">
        <f t="shared" si="1"/>
        <v>1.8855364866108402</v>
      </c>
      <c r="J11" s="47">
        <v>95.290600000000012</v>
      </c>
      <c r="K11" s="26">
        <v>0.42108086610693773</v>
      </c>
      <c r="L11" s="33">
        <f t="shared" si="2"/>
        <v>28.026647058823535</v>
      </c>
      <c r="M11" s="77">
        <f t="shared" si="3"/>
        <v>-27.650149999999982</v>
      </c>
      <c r="N11" s="21" t="e">
        <f>J11-#REF!</f>
        <v>#REF!</v>
      </c>
      <c r="P11" s="37"/>
    </row>
    <row r="12" spans="1:16" ht="15.95" hidden="1" customHeight="1" thickBot="1">
      <c r="A12" s="8" t="s">
        <v>20</v>
      </c>
      <c r="B12" s="2" t="s">
        <v>21</v>
      </c>
      <c r="C12" s="13">
        <v>49.019330000000011</v>
      </c>
      <c r="D12" s="11">
        <v>0.21752242038046979</v>
      </c>
      <c r="E12" s="13">
        <v>38.660699999999999</v>
      </c>
      <c r="F12" s="11">
        <v>0.24476853141540253</v>
      </c>
      <c r="G12" s="47">
        <v>45.238999999999997</v>
      </c>
      <c r="H12" s="12" t="e">
        <f t="shared" si="0"/>
        <v>#DIV/0!</v>
      </c>
      <c r="I12" s="33">
        <f t="shared" si="1"/>
        <v>3.1117888779290599</v>
      </c>
      <c r="J12" s="47">
        <v>37.458721930054004</v>
      </c>
      <c r="K12" s="12">
        <v>0.16552683133033144</v>
      </c>
      <c r="L12" s="33">
        <f t="shared" si="2"/>
        <v>41.620802144504445</v>
      </c>
      <c r="M12" s="77">
        <f t="shared" si="3"/>
        <v>-7.780278069945993</v>
      </c>
      <c r="N12" s="21" t="e">
        <f>J12-#REF!</f>
        <v>#REF!</v>
      </c>
      <c r="P12" s="37"/>
    </row>
    <row r="13" spans="1:16" ht="15.95" hidden="1" customHeight="1" thickBot="1">
      <c r="A13" s="8" t="s">
        <v>22</v>
      </c>
      <c r="B13" s="2" t="s">
        <v>23</v>
      </c>
      <c r="C13" s="14">
        <v>814.88950999999997</v>
      </c>
      <c r="D13" s="16">
        <v>3.616057962396773</v>
      </c>
      <c r="E13" s="14">
        <v>628.32646999999997</v>
      </c>
      <c r="F13" s="16">
        <v>3.9780590447489041</v>
      </c>
      <c r="G13" s="48">
        <v>1140.65273</v>
      </c>
      <c r="H13" s="12" t="e">
        <f t="shared" si="0"/>
        <v>#DIV/0!</v>
      </c>
      <c r="I13" s="33">
        <f t="shared" si="1"/>
        <v>11.419467155012031</v>
      </c>
      <c r="J13" s="48">
        <v>1172.6947531215983</v>
      </c>
      <c r="K13" s="12">
        <v>5.1820360279345925</v>
      </c>
      <c r="L13" s="33" t="e">
        <f t="shared" si="2"/>
        <v>#DIV/0!</v>
      </c>
      <c r="M13" s="77">
        <f t="shared" si="3"/>
        <v>32.042023121598277</v>
      </c>
      <c r="N13" s="21" t="e">
        <f>J13-#REF!</f>
        <v>#REF!</v>
      </c>
      <c r="P13" s="37"/>
    </row>
    <row r="14" spans="1:16" ht="15.95" hidden="1" customHeight="1" thickBot="1">
      <c r="A14" s="8" t="s">
        <v>24</v>
      </c>
      <c r="B14" s="2" t="s">
        <v>25</v>
      </c>
      <c r="C14" s="12">
        <v>349.13847999999996</v>
      </c>
      <c r="D14" s="11">
        <v>1.5492959046473751</v>
      </c>
      <c r="E14" s="11">
        <v>293.03766999999999</v>
      </c>
      <c r="F14" s="16">
        <v>1.8552793957505</v>
      </c>
      <c r="G14" s="12">
        <v>297.4086006</v>
      </c>
      <c r="H14" s="12" t="e">
        <f t="shared" si="0"/>
        <v>#DIV/0!</v>
      </c>
      <c r="I14" s="33">
        <f t="shared" si="1"/>
        <v>13.533908567699857</v>
      </c>
      <c r="J14" s="12">
        <v>335.89716568675163</v>
      </c>
      <c r="K14" s="12">
        <v>1.4843003344531667</v>
      </c>
      <c r="L14" s="33" t="e">
        <f t="shared" si="2"/>
        <v>#DIV/0!</v>
      </c>
      <c r="M14" s="77">
        <f t="shared" si="3"/>
        <v>38.488565086751635</v>
      </c>
      <c r="N14" s="21" t="e">
        <f>J14-#REF!</f>
        <v>#REF!</v>
      </c>
      <c r="P14" s="37"/>
    </row>
    <row r="15" spans="1:16" ht="26.25" hidden="1" customHeight="1" thickBot="1">
      <c r="A15" s="8" t="s">
        <v>26</v>
      </c>
      <c r="B15" s="2" t="s">
        <v>27</v>
      </c>
      <c r="C15" s="17">
        <v>192.71163999999999</v>
      </c>
      <c r="D15" s="11">
        <v>0.85515453532901708</v>
      </c>
      <c r="E15" s="15">
        <v>138.50183999999999</v>
      </c>
      <c r="F15" s="11">
        <v>0.87688251829716102</v>
      </c>
      <c r="G15" s="17">
        <v>250.9436006</v>
      </c>
      <c r="H15" s="12" t="e">
        <f t="shared" si="0"/>
        <v>#DIV/0!</v>
      </c>
      <c r="I15" s="33">
        <f t="shared" si="1"/>
        <v>10.94883991257808</v>
      </c>
      <c r="J15" s="17">
        <v>257.99284568675165</v>
      </c>
      <c r="K15" s="12">
        <v>1.1400479261456105</v>
      </c>
      <c r="L15" s="33" t="e">
        <f t="shared" si="2"/>
        <v>#DIV/0!</v>
      </c>
      <c r="M15" s="77">
        <f t="shared" si="3"/>
        <v>7.0492450867516538</v>
      </c>
      <c r="N15" s="21" t="e">
        <f>J15-#REF!</f>
        <v>#REF!</v>
      </c>
      <c r="P15" s="37"/>
    </row>
    <row r="16" spans="1:16" ht="26.25" hidden="1" customHeight="1" thickBot="1">
      <c r="A16" s="8" t="s">
        <v>28</v>
      </c>
      <c r="B16" s="3" t="s">
        <v>29</v>
      </c>
      <c r="C16" s="15">
        <v>73.556880000000007</v>
      </c>
      <c r="D16" s="11">
        <v>0.32640736977098156</v>
      </c>
      <c r="E16" s="15">
        <v>108.05062</v>
      </c>
      <c r="F16" s="11">
        <v>0.6840898270316812</v>
      </c>
      <c r="G16" s="12"/>
      <c r="H16" s="12" t="e">
        <f t="shared" si="0"/>
        <v>#DIV/0!</v>
      </c>
      <c r="I16" s="33">
        <f t="shared" si="1"/>
        <v>0</v>
      </c>
      <c r="J16" s="12"/>
      <c r="K16" s="12"/>
      <c r="L16" s="33" t="e">
        <f t="shared" si="2"/>
        <v>#DIV/0!</v>
      </c>
      <c r="M16" s="77">
        <f t="shared" si="3"/>
        <v>0</v>
      </c>
      <c r="N16" s="21" t="e">
        <f>J16-#REF!</f>
        <v>#REF!</v>
      </c>
      <c r="P16" s="37"/>
    </row>
    <row r="17" spans="1:16" ht="15.95" hidden="1" customHeight="1" thickBot="1">
      <c r="A17" s="8" t="s">
        <v>30</v>
      </c>
      <c r="B17" s="2" t="s">
        <v>31</v>
      </c>
      <c r="C17" s="11">
        <v>82.869959999999992</v>
      </c>
      <c r="D17" s="11">
        <v>0.36773399954737673</v>
      </c>
      <c r="E17" s="11">
        <v>46.485209999999995</v>
      </c>
      <c r="F17" s="11">
        <v>0.29430705042165772</v>
      </c>
      <c r="G17" s="12">
        <v>46.465000000000003</v>
      </c>
      <c r="H17" s="12" t="e">
        <f t="shared" si="0"/>
        <v>#DIV/0!</v>
      </c>
      <c r="I17" s="33">
        <f t="shared" si="1"/>
        <v>1.214326782354171</v>
      </c>
      <c r="J17" s="12">
        <v>77.904319999999998</v>
      </c>
      <c r="K17" s="12">
        <v>0.34425240830755632</v>
      </c>
      <c r="L17" s="33" t="e">
        <f>J17/#REF!</f>
        <v>#REF!</v>
      </c>
      <c r="M17" s="77">
        <f t="shared" si="3"/>
        <v>31.439319999999995</v>
      </c>
      <c r="N17" s="21" t="e">
        <f>J17-#REF!</f>
        <v>#REF!</v>
      </c>
      <c r="P17" s="37"/>
    </row>
    <row r="18" spans="1:16" ht="27" hidden="1" customHeight="1" thickBot="1">
      <c r="A18" s="9" t="s">
        <v>32</v>
      </c>
      <c r="B18" s="3" t="s">
        <v>33</v>
      </c>
      <c r="C18" s="16">
        <v>57.439070000000001</v>
      </c>
      <c r="D18" s="11">
        <v>0.25488486951582628</v>
      </c>
      <c r="E18" s="16">
        <v>21.65</v>
      </c>
      <c r="F18" s="11">
        <v>0.13707042824220628</v>
      </c>
      <c r="G18" s="49">
        <v>30.065000000000001</v>
      </c>
      <c r="H18" s="12" t="e">
        <f t="shared" si="0"/>
        <v>#DIV/0!</v>
      </c>
      <c r="I18" s="33">
        <f t="shared" si="1"/>
        <v>2.3598901098901099</v>
      </c>
      <c r="J18" s="49">
        <v>47</v>
      </c>
      <c r="K18" s="12">
        <v>0.20768890852850197</v>
      </c>
      <c r="L18" s="33" t="e">
        <f>J18/J50</f>
        <v>#DIV/0!</v>
      </c>
      <c r="M18" s="77">
        <f t="shared" si="3"/>
        <v>16.934999999999999</v>
      </c>
      <c r="N18" s="21" t="e">
        <f>J18-#REF!</f>
        <v>#REF!</v>
      </c>
      <c r="P18" s="37"/>
    </row>
    <row r="19" spans="1:16" ht="15.95" hidden="1" customHeight="1" thickBot="1">
      <c r="A19" s="9" t="s">
        <v>34</v>
      </c>
      <c r="B19" s="3" t="s">
        <v>35</v>
      </c>
      <c r="C19" s="16">
        <v>25.430889999999998</v>
      </c>
      <c r="D19" s="11">
        <v>0.11284913003155049</v>
      </c>
      <c r="E19" s="16">
        <v>24.83521</v>
      </c>
      <c r="F19" s="11">
        <v>0.15723662217945145</v>
      </c>
      <c r="G19" s="49">
        <v>16.399999999999999</v>
      </c>
      <c r="H19" s="12" t="e">
        <f t="shared" si="0"/>
        <v>#DIV/0!</v>
      </c>
      <c r="I19" s="33" t="e">
        <f t="shared" si="1"/>
        <v>#DIV/0!</v>
      </c>
      <c r="J19" s="49">
        <v>30.904319999999995</v>
      </c>
      <c r="K19" s="12">
        <v>0.13656349977905433</v>
      </c>
      <c r="L19" s="33" t="e">
        <f>J19/J51</f>
        <v>#DIV/0!</v>
      </c>
      <c r="M19" s="77">
        <f t="shared" si="3"/>
        <v>14.504319999999996</v>
      </c>
      <c r="N19" s="21" t="e">
        <f>J19-#REF!</f>
        <v>#REF!</v>
      </c>
      <c r="P19" s="37"/>
    </row>
    <row r="20" spans="1:16" ht="15.95" hidden="1" customHeight="1" thickBot="1">
      <c r="A20" s="8" t="s">
        <v>36</v>
      </c>
      <c r="B20" s="2" t="s">
        <v>37</v>
      </c>
      <c r="C20" s="20">
        <v>231.66565043389218</v>
      </c>
      <c r="D20" s="11">
        <v>1.0280122760020598</v>
      </c>
      <c r="E20" s="19">
        <v>176.56337375279324</v>
      </c>
      <c r="F20" s="18">
        <v>1.117857609800651</v>
      </c>
      <c r="G20" s="50">
        <v>89.120999999999995</v>
      </c>
      <c r="H20" s="12" t="e">
        <f t="shared" si="0"/>
        <v>#DIV/0!</v>
      </c>
      <c r="I20" s="33" t="e">
        <f t="shared" si="1"/>
        <v>#DIV/0!</v>
      </c>
      <c r="J20" s="50">
        <v>235.390289548</v>
      </c>
      <c r="K20" s="12">
        <v>1.0401691981794079</v>
      </c>
      <c r="L20" s="33" t="e">
        <f>J20/J52</f>
        <v>#DIV/0!</v>
      </c>
      <c r="M20" s="77">
        <f t="shared" si="3"/>
        <v>146.26928954800002</v>
      </c>
      <c r="N20" s="21" t="e">
        <f>J20-#REF!</f>
        <v>#REF!</v>
      </c>
      <c r="P20" s="37"/>
    </row>
    <row r="21" spans="1:16" ht="15.95" customHeight="1" thickBot="1">
      <c r="A21" s="38" t="s">
        <v>12</v>
      </c>
      <c r="B21" s="2" t="s">
        <v>79</v>
      </c>
      <c r="C21" s="20"/>
      <c r="D21" s="11"/>
      <c r="E21" s="19"/>
      <c r="F21" s="18"/>
      <c r="G21" s="50">
        <v>65.201999999999998</v>
      </c>
      <c r="H21" s="12">
        <f>G21/G41</f>
        <v>13.882661045638912</v>
      </c>
      <c r="I21" s="33">
        <f>G21/G31</f>
        <v>0.21307355092982816</v>
      </c>
      <c r="J21" s="50">
        <v>86.903000000000006</v>
      </c>
      <c r="K21" s="12">
        <f>J21/J41</f>
        <v>18.490000000000002</v>
      </c>
      <c r="L21" s="33">
        <f>J21/J31</f>
        <v>0.19075747199100904</v>
      </c>
      <c r="M21" s="78">
        <f>J21-G21</f>
        <v>21.701000000000008</v>
      </c>
      <c r="N21" s="20">
        <f>K21-H21</f>
        <v>4.6073389543610901</v>
      </c>
      <c r="P21" s="37"/>
    </row>
    <row r="22" spans="1:16" ht="15.95" customHeight="1" thickBot="1">
      <c r="A22" s="38" t="s">
        <v>22</v>
      </c>
      <c r="B22" s="2" t="s">
        <v>80</v>
      </c>
      <c r="C22" s="20"/>
      <c r="D22" s="11"/>
      <c r="E22" s="19"/>
      <c r="F22" s="18"/>
      <c r="G22" s="50">
        <v>14.537940000000001</v>
      </c>
      <c r="H22" s="12">
        <f>G22/G41</f>
        <v>3.0953850084634795</v>
      </c>
      <c r="I22" s="33">
        <f>G22/G31</f>
        <v>4.7508519662046965E-2</v>
      </c>
      <c r="J22" s="50">
        <v>14.523</v>
      </c>
      <c r="K22" s="12">
        <f>J22/J41</f>
        <v>3.09</v>
      </c>
      <c r="L22" s="33">
        <f>J22/J31</f>
        <v>3.1878885259719734E-2</v>
      </c>
      <c r="M22" s="78">
        <f>J22-G22</f>
        <v>-1.4940000000001064E-2</v>
      </c>
      <c r="N22" s="20">
        <f t="shared" ref="N22:N26" si="4">K22-H22</f>
        <v>-5.385008463479668E-3</v>
      </c>
      <c r="P22" s="37"/>
    </row>
    <row r="23" spans="1:16" ht="15.95" customHeight="1" thickBot="1">
      <c r="A23" s="38" t="s">
        <v>24</v>
      </c>
      <c r="B23" s="2" t="s">
        <v>81</v>
      </c>
      <c r="C23" s="20"/>
      <c r="D23" s="11"/>
      <c r="E23" s="19"/>
      <c r="F23" s="18"/>
      <c r="G23" s="50">
        <v>99.886685999999997</v>
      </c>
      <c r="H23" s="12">
        <f>G23/G41</f>
        <v>21.267645236498353</v>
      </c>
      <c r="I23" s="33">
        <f>G23/G31</f>
        <v>0.32641960180106061</v>
      </c>
      <c r="J23" s="50">
        <v>197.72499999999999</v>
      </c>
      <c r="K23" s="12">
        <f>J23/J41</f>
        <v>42.069148936170208</v>
      </c>
      <c r="L23" s="33">
        <f>J23/J31</f>
        <v>0.43401863168615884</v>
      </c>
      <c r="M23" s="78">
        <f t="shared" ref="M23:M26" si="5">J23-G23</f>
        <v>97.838313999999997</v>
      </c>
      <c r="N23" s="20">
        <f t="shared" si="4"/>
        <v>20.801503699671855</v>
      </c>
      <c r="P23" s="37"/>
    </row>
    <row r="24" spans="1:16" ht="15.95" customHeight="1" thickBot="1">
      <c r="A24" s="38" t="s">
        <v>85</v>
      </c>
      <c r="B24" s="2" t="s">
        <v>82</v>
      </c>
      <c r="C24" s="20"/>
      <c r="D24" s="11"/>
      <c r="E24" s="19"/>
      <c r="F24" s="18"/>
      <c r="G24" s="50">
        <f>G23*0.22</f>
        <v>21.97507092</v>
      </c>
      <c r="H24" s="12">
        <f>G24/G41</f>
        <v>4.6788819520296379</v>
      </c>
      <c r="I24" s="33">
        <f>G24/G31</f>
        <v>7.1812312396233341E-2</v>
      </c>
      <c r="J24" s="50">
        <v>43.52</v>
      </c>
      <c r="K24" s="12">
        <f>J24/J41</f>
        <v>9.2595744680851073</v>
      </c>
      <c r="L24" s="33">
        <f>J24/J31</f>
        <v>9.5529097741720234E-2</v>
      </c>
      <c r="M24" s="78">
        <f t="shared" si="5"/>
        <v>21.544929080000003</v>
      </c>
      <c r="N24" s="20">
        <f t="shared" si="4"/>
        <v>4.5806925160554695</v>
      </c>
      <c r="P24" s="37"/>
    </row>
    <row r="25" spans="1:16" ht="15.95" customHeight="1" thickBot="1">
      <c r="A25" s="38" t="s">
        <v>86</v>
      </c>
      <c r="B25" s="2" t="s">
        <v>83</v>
      </c>
      <c r="C25" s="20"/>
      <c r="D25" s="11"/>
      <c r="E25" s="19"/>
      <c r="F25" s="18"/>
      <c r="G25" s="50">
        <f>(4696.65*4.88)/1000</f>
        <v>22.919651999999999</v>
      </c>
      <c r="H25" s="12">
        <f>G25/G41</f>
        <v>4.88</v>
      </c>
      <c r="I25" s="33">
        <f>G25/G31</f>
        <v>7.4899107967791451E-2</v>
      </c>
      <c r="J25" s="50">
        <v>31.4</v>
      </c>
      <c r="K25" s="12">
        <f>J25/J41</f>
        <v>6.6808510638297864</v>
      </c>
      <c r="L25" s="33">
        <f>J25/J31</f>
        <v>6.8924946440487481E-2</v>
      </c>
      <c r="M25" s="78">
        <f t="shared" si="5"/>
        <v>8.4803479999999993</v>
      </c>
      <c r="N25" s="20">
        <f t="shared" si="4"/>
        <v>1.8008510638297865</v>
      </c>
      <c r="P25" s="37"/>
    </row>
    <row r="26" spans="1:16" ht="15.95" customHeight="1" thickBot="1">
      <c r="A26" s="38" t="s">
        <v>87</v>
      </c>
      <c r="B26" s="2" t="s">
        <v>84</v>
      </c>
      <c r="C26" s="20"/>
      <c r="D26" s="11"/>
      <c r="E26" s="19"/>
      <c r="F26" s="18"/>
      <c r="G26" s="50">
        <v>30.481660000000002</v>
      </c>
      <c r="H26" s="12">
        <f>G26/G41</f>
        <v>6.490085486463756</v>
      </c>
      <c r="I26" s="33">
        <f>G26/G31</f>
        <v>9.9610986387468278E-2</v>
      </c>
      <c r="J26" s="50">
        <v>30.5</v>
      </c>
      <c r="K26" s="12">
        <f>J26/J41</f>
        <v>6.4893617021276597</v>
      </c>
      <c r="L26" s="33">
        <f>J26/J31</f>
        <v>6.6949390650791987E-2</v>
      </c>
      <c r="M26" s="78">
        <f t="shared" si="5"/>
        <v>1.8339999999998469E-2</v>
      </c>
      <c r="N26" s="20">
        <f t="shared" si="4"/>
        <v>-7.2378433609632253E-4</v>
      </c>
      <c r="P26" s="37"/>
    </row>
    <row r="27" spans="1:16" ht="15.95" customHeight="1" thickBot="1">
      <c r="A27" s="10">
        <v>2</v>
      </c>
      <c r="B27" s="6" t="s">
        <v>38</v>
      </c>
      <c r="C27" s="21">
        <v>154.72485493773317</v>
      </c>
      <c r="D27" s="11">
        <v>0.68658884034263201</v>
      </c>
      <c r="E27" s="21">
        <v>116.5296709545535</v>
      </c>
      <c r="F27" s="18">
        <v>0.7377723741646206</v>
      </c>
      <c r="G27" s="46">
        <v>38.264000000000003</v>
      </c>
      <c r="H27" s="44">
        <f>G27/G41</f>
        <v>8.1470835595584088</v>
      </c>
      <c r="I27" s="33">
        <f>G27/G31</f>
        <v>0.12504288753073442</v>
      </c>
      <c r="J27" s="46">
        <v>38.26</v>
      </c>
      <c r="K27" s="44">
        <f>J27/J41+0.01</f>
        <v>8.1504255319148928</v>
      </c>
      <c r="L27" s="33">
        <f>J27/J31</f>
        <v>8.3983071681944299E-2</v>
      </c>
      <c r="M27" s="77">
        <f t="shared" ref="M27:M28" si="6">J27-G27</f>
        <v>-4.0000000000048885E-3</v>
      </c>
      <c r="N27" s="21">
        <f>K27-H27</f>
        <v>3.3419723564840353E-3</v>
      </c>
      <c r="P27" s="37"/>
    </row>
    <row r="28" spans="1:16" ht="15.95" customHeight="1" thickBot="1">
      <c r="A28" s="10">
        <v>3</v>
      </c>
      <c r="B28" s="6" t="s">
        <v>39</v>
      </c>
      <c r="C28" s="21">
        <v>247.52819</v>
      </c>
      <c r="D28" s="11">
        <v>1.0984020181670533</v>
      </c>
      <c r="E28" s="21">
        <v>205.76463152089394</v>
      </c>
      <c r="F28" s="18">
        <v>1.302736543171765</v>
      </c>
      <c r="G28" s="46">
        <v>12.74</v>
      </c>
      <c r="H28" s="44">
        <f>G28/G41</f>
        <v>2.7125717266562339</v>
      </c>
      <c r="I28" s="33">
        <f>G28/G31</f>
        <v>4.1633033324836831E-2</v>
      </c>
      <c r="J28" s="46">
        <v>12.737</v>
      </c>
      <c r="K28" s="44">
        <f>J28/J41</f>
        <v>2.71</v>
      </c>
      <c r="L28" s="33">
        <f>J28/J31</f>
        <v>2.795850454816844E-2</v>
      </c>
      <c r="M28" s="77">
        <f t="shared" si="6"/>
        <v>-3.0000000000001137E-3</v>
      </c>
      <c r="N28" s="21">
        <f>K28-H28</f>
        <v>-2.5717266562339525E-3</v>
      </c>
      <c r="P28" s="37"/>
    </row>
    <row r="29" spans="1:16" ht="15.95" customHeight="1" thickBot="1">
      <c r="A29" s="10">
        <v>4</v>
      </c>
      <c r="B29" s="6" t="s">
        <v>40</v>
      </c>
      <c r="C29" s="21">
        <v>102.00362400000002</v>
      </c>
      <c r="D29" s="11">
        <v>0.45263929923275931</v>
      </c>
      <c r="E29" s="21">
        <v>55.461370000000002</v>
      </c>
      <c r="F29" s="18">
        <v>0.35113689315470914</v>
      </c>
      <c r="G29" s="21"/>
      <c r="H29" s="12"/>
      <c r="I29" s="33"/>
      <c r="J29" s="21"/>
      <c r="K29" s="11"/>
      <c r="L29" s="33"/>
      <c r="M29" s="77"/>
      <c r="N29" s="21"/>
      <c r="P29" s="37"/>
    </row>
    <row r="30" spans="1:16" ht="15.95" customHeight="1" thickBot="1">
      <c r="A30" s="10">
        <v>5</v>
      </c>
      <c r="B30" s="6" t="s">
        <v>41</v>
      </c>
      <c r="C30" s="1"/>
      <c r="D30" s="1"/>
      <c r="E30" s="1"/>
      <c r="F30" s="1"/>
      <c r="G30" s="11"/>
      <c r="H30" s="12"/>
      <c r="I30" s="33"/>
      <c r="J30" s="11"/>
      <c r="K30" s="11"/>
      <c r="L30" s="33"/>
      <c r="M30" s="39"/>
      <c r="N30" s="11"/>
    </row>
    <row r="31" spans="1:16" ht="15.95" customHeight="1" thickBot="1">
      <c r="A31" s="10">
        <v>6</v>
      </c>
      <c r="B31" s="6" t="s">
        <v>42</v>
      </c>
      <c r="C31" s="16">
        <v>2856.7535293716251</v>
      </c>
      <c r="D31" s="12">
        <v>12.676793871710716</v>
      </c>
      <c r="E31" s="16">
        <v>2123.5021262282407</v>
      </c>
      <c r="F31" s="12">
        <v>13.444311585004183</v>
      </c>
      <c r="G31" s="16">
        <f>G7+G27+G28+G29</f>
        <v>306.00700891999998</v>
      </c>
      <c r="H31" s="45">
        <f>H7+H27+H28+H29</f>
        <v>65.154314015308785</v>
      </c>
      <c r="I31" s="34"/>
      <c r="J31" s="16">
        <f>J7+J27+J28+J29</f>
        <v>455.56799999999998</v>
      </c>
      <c r="K31" s="45">
        <f>K7+K27+K28+K29</f>
        <v>96.939361702127641</v>
      </c>
      <c r="L31" s="33"/>
      <c r="M31" s="79">
        <f>J31-G31</f>
        <v>149.56099108000001</v>
      </c>
      <c r="N31" s="16">
        <f>K31-H31</f>
        <v>31.785047686818857</v>
      </c>
    </row>
    <row r="32" spans="1:16" ht="15.75" thickBot="1">
      <c r="A32" s="8">
        <v>7</v>
      </c>
      <c r="B32" s="2" t="s">
        <v>43</v>
      </c>
      <c r="C32" s="1"/>
      <c r="D32" s="1"/>
      <c r="E32" s="1"/>
      <c r="F32" s="1"/>
      <c r="G32" s="12"/>
      <c r="H32" s="1"/>
      <c r="I32" s="33"/>
      <c r="J32" s="12"/>
      <c r="K32" s="12"/>
      <c r="L32" s="33"/>
      <c r="M32" s="43"/>
      <c r="N32" s="12"/>
    </row>
    <row r="33" spans="1:18" ht="15.75" customHeight="1" thickBot="1">
      <c r="A33" s="8" t="s">
        <v>44</v>
      </c>
      <c r="B33" s="2" t="s">
        <v>45</v>
      </c>
      <c r="C33" s="4"/>
      <c r="D33" s="4"/>
      <c r="E33" s="4"/>
      <c r="F33" s="4"/>
      <c r="G33" s="11"/>
      <c r="H33" s="1"/>
      <c r="I33" s="33"/>
      <c r="J33" s="11"/>
      <c r="K33" s="11"/>
      <c r="L33" s="33"/>
      <c r="M33" s="39"/>
      <c r="N33" s="11"/>
    </row>
    <row r="34" spans="1:18" ht="15.95" customHeight="1" thickBot="1">
      <c r="A34" s="8" t="s">
        <v>46</v>
      </c>
      <c r="B34" s="2" t="s">
        <v>65</v>
      </c>
      <c r="C34" s="4"/>
      <c r="D34" s="4"/>
      <c r="E34" s="4"/>
      <c r="F34" s="4"/>
      <c r="G34" s="11"/>
      <c r="H34" s="1"/>
      <c r="I34" s="33"/>
      <c r="J34" s="11"/>
      <c r="K34" s="11"/>
      <c r="L34" s="33"/>
      <c r="M34" s="39"/>
      <c r="N34" s="11"/>
      <c r="R34" t="s">
        <v>73</v>
      </c>
    </row>
    <row r="35" spans="1:18" ht="15.95" hidden="1" customHeight="1" thickBot="1">
      <c r="A35" s="8" t="s">
        <v>47</v>
      </c>
      <c r="B35" s="2" t="s">
        <v>48</v>
      </c>
      <c r="C35" s="4"/>
      <c r="D35" s="4"/>
      <c r="E35" s="4"/>
      <c r="F35" s="4"/>
      <c r="G35" s="1"/>
      <c r="H35" s="1"/>
      <c r="I35" s="33"/>
      <c r="J35" s="1"/>
      <c r="K35" s="1"/>
      <c r="L35" s="33" t="e">
        <f t="shared" ref="L35:L39" si="7">J35/J42</f>
        <v>#DIV/0!</v>
      </c>
      <c r="M35" s="42"/>
      <c r="N35" s="1"/>
    </row>
    <row r="36" spans="1:18" ht="15.95" hidden="1" customHeight="1" thickBot="1">
      <c r="A36" s="8" t="s">
        <v>49</v>
      </c>
      <c r="B36" s="2" t="s">
        <v>50</v>
      </c>
      <c r="C36" s="4"/>
      <c r="D36" s="4"/>
      <c r="E36" s="4"/>
      <c r="F36" s="4"/>
      <c r="G36" s="1"/>
      <c r="H36" s="1"/>
      <c r="I36" s="33"/>
      <c r="J36" s="1"/>
      <c r="K36" s="1"/>
      <c r="L36" s="33">
        <f t="shared" si="7"/>
        <v>0</v>
      </c>
      <c r="M36" s="42"/>
      <c r="N36" s="1"/>
    </row>
    <row r="37" spans="1:18" ht="27" hidden="1" customHeight="1" thickBot="1">
      <c r="A37" s="8" t="s">
        <v>51</v>
      </c>
      <c r="B37" s="2" t="s">
        <v>52</v>
      </c>
      <c r="C37" s="4"/>
      <c r="D37" s="4"/>
      <c r="E37" s="4"/>
      <c r="F37" s="4"/>
      <c r="G37" s="11"/>
      <c r="H37" s="1"/>
      <c r="I37" s="33"/>
      <c r="J37" s="11">
        <v>131.97341661239062</v>
      </c>
      <c r="K37" s="1"/>
      <c r="L37" s="33">
        <f t="shared" si="7"/>
        <v>38.815710768350186</v>
      </c>
      <c r="M37" s="39"/>
      <c r="N37" s="11"/>
    </row>
    <row r="38" spans="1:18" ht="15.95" hidden="1" customHeight="1" thickBot="1">
      <c r="A38" s="8" t="s">
        <v>53</v>
      </c>
      <c r="B38" s="2" t="s">
        <v>54</v>
      </c>
      <c r="C38" s="4"/>
      <c r="D38" s="4"/>
      <c r="E38" s="4"/>
      <c r="F38" s="4"/>
      <c r="G38" s="1"/>
      <c r="H38" s="1"/>
      <c r="I38" s="33"/>
      <c r="J38" s="1"/>
      <c r="K38" s="1"/>
      <c r="L38" s="33">
        <f t="shared" si="7"/>
        <v>0</v>
      </c>
      <c r="M38" s="42"/>
      <c r="N38" s="1"/>
    </row>
    <row r="39" spans="1:18" ht="56.25" hidden="1" customHeight="1" thickBot="1">
      <c r="A39" s="8">
        <v>8</v>
      </c>
      <c r="B39" s="2" t="s">
        <v>55</v>
      </c>
      <c r="C39" s="4"/>
      <c r="D39" s="4"/>
      <c r="E39" s="4"/>
      <c r="F39" s="4"/>
      <c r="G39" s="1"/>
      <c r="H39" s="1"/>
      <c r="I39" s="33"/>
      <c r="J39" s="1"/>
      <c r="K39" s="1"/>
      <c r="L39" s="33" t="e">
        <f t="shared" si="7"/>
        <v>#DIV/0!</v>
      </c>
      <c r="M39" s="42"/>
      <c r="N39" s="1"/>
    </row>
    <row r="40" spans="1:18" ht="26.25" customHeight="1" thickBot="1">
      <c r="A40" s="8" t="s">
        <v>66</v>
      </c>
      <c r="B40" s="2" t="s">
        <v>88</v>
      </c>
      <c r="C40" s="12">
        <v>2856.7535293716251</v>
      </c>
      <c r="D40" s="1"/>
      <c r="E40" s="11">
        <v>2123.5021262282407</v>
      </c>
      <c r="F40" s="1"/>
      <c r="G40" s="11"/>
      <c r="H40" s="1"/>
      <c r="I40" s="34"/>
      <c r="J40" s="11"/>
      <c r="K40" s="1"/>
      <c r="L40" s="34"/>
      <c r="M40" s="39"/>
      <c r="N40" s="11"/>
    </row>
    <row r="41" spans="1:18">
      <c r="A41" s="71" t="s">
        <v>67</v>
      </c>
      <c r="B41" s="5" t="s">
        <v>78</v>
      </c>
      <c r="C41" s="55">
        <v>225.35300000000001</v>
      </c>
      <c r="D41" s="53"/>
      <c r="E41" s="57">
        <v>157.94800000000001</v>
      </c>
      <c r="F41" s="53"/>
      <c r="G41" s="57">
        <f>4696.65/1000</f>
        <v>4.69665</v>
      </c>
      <c r="H41" s="53"/>
      <c r="I41" s="28"/>
      <c r="J41" s="57">
        <f>J43+J44+J45</f>
        <v>4.7</v>
      </c>
      <c r="K41" s="53"/>
      <c r="L41" s="28"/>
      <c r="M41" s="51"/>
      <c r="N41" s="51"/>
    </row>
    <row r="42" spans="1:18" ht="15.95" customHeight="1" thickBot="1">
      <c r="A42" s="72"/>
      <c r="B42" s="2" t="s">
        <v>56</v>
      </c>
      <c r="C42" s="56"/>
      <c r="D42" s="54"/>
      <c r="E42" s="73"/>
      <c r="F42" s="54"/>
      <c r="G42" s="52"/>
      <c r="H42" s="54"/>
      <c r="I42" s="29"/>
      <c r="J42" s="52"/>
      <c r="K42" s="54"/>
      <c r="L42" s="29"/>
      <c r="M42" s="52"/>
      <c r="N42" s="52"/>
    </row>
    <row r="43" spans="1:18" ht="15.95" customHeight="1" thickBot="1">
      <c r="A43" s="8" t="s">
        <v>68</v>
      </c>
      <c r="B43" s="2" t="s">
        <v>57</v>
      </c>
      <c r="C43" s="11">
        <v>201.6</v>
      </c>
      <c r="D43" s="4"/>
      <c r="E43" s="11">
        <v>138.1</v>
      </c>
      <c r="F43" s="4"/>
      <c r="G43" s="11">
        <v>0.4</v>
      </c>
      <c r="H43" s="4"/>
      <c r="I43" s="1"/>
      <c r="J43" s="11">
        <v>0.4</v>
      </c>
      <c r="K43" s="35"/>
      <c r="L43" s="36"/>
      <c r="M43" s="32"/>
      <c r="N43" s="32"/>
    </row>
    <row r="44" spans="1:18" ht="15.95" customHeight="1" thickBot="1">
      <c r="A44" s="8" t="s">
        <v>69</v>
      </c>
      <c r="B44" s="2" t="s">
        <v>58</v>
      </c>
      <c r="C44" s="1">
        <v>17.899999999999999</v>
      </c>
      <c r="D44" s="4"/>
      <c r="E44" s="11">
        <v>8.4659999999999993</v>
      </c>
      <c r="F44" s="4"/>
      <c r="G44" s="1">
        <v>3.4</v>
      </c>
      <c r="H44" s="4"/>
      <c r="I44" s="1"/>
      <c r="J44" s="11">
        <v>3.4</v>
      </c>
      <c r="K44" s="35"/>
      <c r="L44" s="36"/>
      <c r="M44" s="32"/>
      <c r="N44" s="32"/>
    </row>
    <row r="45" spans="1:18" ht="15.95" customHeight="1" thickBot="1">
      <c r="A45" s="8" t="s">
        <v>70</v>
      </c>
      <c r="B45" s="2" t="s">
        <v>59</v>
      </c>
      <c r="C45" s="1">
        <v>16.7</v>
      </c>
      <c r="D45" s="4"/>
      <c r="E45" s="11">
        <v>11.382</v>
      </c>
      <c r="F45" s="4"/>
      <c r="G45" s="1">
        <v>0.9</v>
      </c>
      <c r="H45" s="4"/>
      <c r="I45" s="1"/>
      <c r="J45" s="11">
        <v>0.9</v>
      </c>
      <c r="K45" s="35"/>
      <c r="L45" s="36"/>
      <c r="M45" s="32"/>
      <c r="N45" s="32"/>
    </row>
    <row r="46" spans="1:18" ht="27" hidden="1" customHeight="1" thickBot="1">
      <c r="A46" s="8" t="s">
        <v>60</v>
      </c>
      <c r="B46" s="2" t="s">
        <v>61</v>
      </c>
      <c r="C46" s="1"/>
      <c r="D46" s="4"/>
      <c r="E46" s="1"/>
      <c r="F46" s="4"/>
      <c r="G46" s="1"/>
      <c r="H46" s="4"/>
      <c r="I46" s="1"/>
      <c r="J46" s="1"/>
      <c r="K46" s="35"/>
      <c r="L46" s="36"/>
      <c r="M46" s="32" t="e">
        <f>G46-#REF!</f>
        <v>#REF!</v>
      </c>
      <c r="N46" s="32">
        <f t="shared" ref="N46" si="8">J46-G46</f>
        <v>0</v>
      </c>
    </row>
    <row r="47" spans="1:18" ht="15.95" customHeight="1" thickBot="1">
      <c r="A47" s="8" t="s">
        <v>71</v>
      </c>
      <c r="B47" s="2" t="s">
        <v>62</v>
      </c>
      <c r="C47" s="4"/>
      <c r="D47" s="12">
        <v>12.676793871710716</v>
      </c>
      <c r="E47" s="4"/>
      <c r="F47" s="12">
        <v>13.444311585004183</v>
      </c>
      <c r="G47" s="4"/>
      <c r="H47" s="12">
        <f>H31</f>
        <v>65.154314015308785</v>
      </c>
      <c r="I47" s="12"/>
      <c r="J47" s="4"/>
      <c r="K47" s="31">
        <f>J31/J41</f>
        <v>96.92936170212765</v>
      </c>
      <c r="L47" s="26"/>
      <c r="M47" s="26">
        <f>K47-H47</f>
        <v>31.775047686818866</v>
      </c>
      <c r="N47" s="26"/>
    </row>
    <row r="48" spans="1:18" ht="15.75" thickBot="1">
      <c r="A48" s="8" t="s">
        <v>72</v>
      </c>
      <c r="B48" s="2" t="s">
        <v>63</v>
      </c>
      <c r="C48" s="4"/>
      <c r="D48" s="12">
        <v>12.676793871710716</v>
      </c>
      <c r="E48" s="4"/>
      <c r="F48" s="12">
        <v>13.444311585004183</v>
      </c>
      <c r="G48" s="4"/>
      <c r="H48" s="12">
        <f>H47*1.2-0.01</f>
        <v>78.175176818370531</v>
      </c>
      <c r="I48" s="12"/>
      <c r="J48" s="4"/>
      <c r="K48" s="31">
        <f>K47*1.2</f>
        <v>116.31523404255317</v>
      </c>
      <c r="L48" s="26"/>
      <c r="M48" s="26">
        <f>K48-H48</f>
        <v>38.140057224182641</v>
      </c>
      <c r="N48" s="26"/>
    </row>
    <row r="51" spans="8:9">
      <c r="H51" s="30"/>
      <c r="I51" s="30"/>
    </row>
  </sheetData>
  <mergeCells count="25">
    <mergeCell ref="A41:A42"/>
    <mergeCell ref="E41:E42"/>
    <mergeCell ref="F41:F42"/>
    <mergeCell ref="A2:A5"/>
    <mergeCell ref="B2:B5"/>
    <mergeCell ref="E3:F3"/>
    <mergeCell ref="F4:F5"/>
    <mergeCell ref="C3:D3"/>
    <mergeCell ref="D4:D5"/>
    <mergeCell ref="A1:N1"/>
    <mergeCell ref="C2:F2"/>
    <mergeCell ref="H4:H5"/>
    <mergeCell ref="K4:K5"/>
    <mergeCell ref="M2:N3"/>
    <mergeCell ref="G2:I3"/>
    <mergeCell ref="J2:L3"/>
    <mergeCell ref="N4:N5"/>
    <mergeCell ref="N41:N42"/>
    <mergeCell ref="K41:K42"/>
    <mergeCell ref="C41:C42"/>
    <mergeCell ref="D41:D42"/>
    <mergeCell ref="M41:M42"/>
    <mergeCell ref="G41:G42"/>
    <mergeCell ref="H41:H42"/>
    <mergeCell ref="J41:J42"/>
  </mergeCells>
  <pageMargins left="0.70866141732283472" right="0.36" top="0.74803149606299213" bottom="0.74803149606299213" header="0.31496062992125984" footer="0.31496062992125984"/>
  <pageSetup paperSize="9" scale="73" orientation="landscape" verticalDpi="0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РПВ 128,46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2021-03-22T12:47:23Z</cp:lastPrinted>
  <dcterms:created xsi:type="dcterms:W3CDTF">2021-02-04T07:16:29Z</dcterms:created>
  <dcterms:modified xsi:type="dcterms:W3CDTF">2021-05-06T06:09:36Z</dcterms:modified>
</cp:coreProperties>
</file>